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600" windowHeight="6870"/>
  </bookViews>
  <sheets>
    <sheet name="Rekap" sheetId="1" r:id="rId1"/>
    <sheet name="saldo awal" sheetId="2" r:id="rId2"/>
    <sheet name="Berkurang" sheetId="3" r:id="rId3"/>
    <sheet name="Bertambah" sheetId="4" r:id="rId4"/>
    <sheet name="Per Gol" sheetId="5" r:id="rId5"/>
    <sheet name="KAB" sheetId="6" r:id="rId6"/>
    <sheet name="Sheet2" sheetId="7" r:id="rId7"/>
    <sheet name="itung kurang" sheetId="9" r:id="rId8"/>
    <sheet name="itung tambah" sheetId="10" r:id="rId9"/>
    <sheet name="krg" sheetId="11" r:id="rId10"/>
    <sheet name="tmbh" sheetId="13" r:id="rId11"/>
    <sheet name="Sheet3" sheetId="14" r:id="rId12"/>
    <sheet name="Sheet1" sheetId="15" r:id="rId13"/>
    <sheet name="Sheet4" sheetId="16" r:id="rId14"/>
  </sheets>
  <externalReferences>
    <externalReference r:id="rId15"/>
  </externalReferences>
  <definedNames>
    <definedName name="_xlnm._FilterDatabase" localSheetId="3" hidden="1">Bertambah!$A$3:$AP$10</definedName>
  </definedNames>
  <calcPr calcId="124519"/>
</workbook>
</file>

<file path=xl/calcChain.xml><?xml version="1.0" encoding="utf-8"?>
<calcChain xmlns="http://schemas.openxmlformats.org/spreadsheetml/2006/main">
  <c r="AS12" i="4"/>
  <c r="S99" i="14"/>
  <c r="S97"/>
  <c r="S95"/>
  <c r="S93"/>
  <c r="S85"/>
  <c r="S83"/>
  <c r="S81"/>
  <c r="S79"/>
  <c r="S75"/>
  <c r="S73"/>
  <c r="S71"/>
  <c r="S69"/>
  <c r="S67"/>
  <c r="S63"/>
  <c r="S61"/>
  <c r="S59"/>
  <c r="S57"/>
  <c r="S55"/>
  <c r="S51"/>
  <c r="S49"/>
  <c r="S47"/>
  <c r="S45"/>
  <c r="S43"/>
  <c r="S34"/>
  <c r="S32"/>
  <c r="S30"/>
  <c r="S28"/>
  <c r="S26"/>
  <c r="S15"/>
  <c r="S13"/>
  <c r="T13" s="1"/>
  <c r="T11"/>
  <c r="S11"/>
  <c r="S9"/>
  <c r="S7"/>
  <c r="AV12" i="13" l="1"/>
  <c r="CL12"/>
  <c r="CH12"/>
  <c r="CD12"/>
  <c r="BZ12"/>
  <c r="BV12"/>
  <c r="BR12"/>
  <c r="BN12"/>
  <c r="BG12"/>
  <c r="AZ12"/>
  <c r="AP12"/>
  <c r="AJ12"/>
  <c r="AD12"/>
  <c r="X12"/>
  <c r="R12"/>
  <c r="N12"/>
  <c r="I12"/>
  <c r="J57" l="1"/>
  <c r="I57"/>
  <c r="BG20"/>
  <c r="F57" i="5" l="1"/>
  <c r="E57"/>
  <c r="AR57" i="13"/>
  <c r="AQ57"/>
  <c r="AL57"/>
  <c r="AK57"/>
  <c r="AF57"/>
  <c r="AE57"/>
  <c r="Z57"/>
  <c r="Y57"/>
  <c r="T57"/>
  <c r="S57"/>
  <c r="CQ23" l="1"/>
  <c r="BH22"/>
  <c r="BG22"/>
  <c r="AL22"/>
  <c r="AK22"/>
  <c r="AR22"/>
  <c r="AQ22"/>
  <c r="BH18" l="1"/>
  <c r="BG18"/>
  <c r="AD18" i="11"/>
  <c r="AC18"/>
  <c r="F73" l="1"/>
  <c r="F67"/>
  <c r="F66"/>
  <c r="J66" s="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AX59"/>
  <c r="AW59"/>
  <c r="AX58"/>
  <c r="AW58"/>
  <c r="AX57"/>
  <c r="AW57"/>
  <c r="AX56"/>
  <c r="AW56"/>
  <c r="AX55"/>
  <c r="AW55"/>
  <c r="AX54"/>
  <c r="AW54"/>
  <c r="AX53"/>
  <c r="AW53"/>
  <c r="AX52"/>
  <c r="AW52"/>
  <c r="AX51"/>
  <c r="AW51"/>
  <c r="AX50"/>
  <c r="AW50"/>
  <c r="AX49"/>
  <c r="AW49"/>
  <c r="AX48"/>
  <c r="AW48"/>
  <c r="AX47"/>
  <c r="AW47"/>
  <c r="AX46"/>
  <c r="AW46"/>
  <c r="AX45"/>
  <c r="AW45"/>
  <c r="AX44"/>
  <c r="AW44"/>
  <c r="AX43"/>
  <c r="AW43"/>
  <c r="AX42"/>
  <c r="AW42"/>
  <c r="AX41"/>
  <c r="AW41"/>
  <c r="AX40"/>
  <c r="AW40"/>
  <c r="AX39"/>
  <c r="AW39"/>
  <c r="AX38"/>
  <c r="AW38"/>
  <c r="AX37"/>
  <c r="AW37"/>
  <c r="AX36"/>
  <c r="AW36"/>
  <c r="AX35"/>
  <c r="AW35"/>
  <c r="AX34"/>
  <c r="AW34"/>
  <c r="AX33"/>
  <c r="AW33"/>
  <c r="AX32"/>
  <c r="AW32"/>
  <c r="AX31"/>
  <c r="AW31"/>
  <c r="AX30"/>
  <c r="AW30"/>
  <c r="AX29"/>
  <c r="AW29"/>
  <c r="AX28"/>
  <c r="AW28"/>
  <c r="AX27"/>
  <c r="AW27"/>
  <c r="AX26"/>
  <c r="AW26"/>
  <c r="AX25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W14"/>
  <c r="AX13"/>
  <c r="AW13"/>
  <c r="AX12"/>
  <c r="AX61" s="1"/>
  <c r="AW12"/>
  <c r="AW61" s="1"/>
  <c r="J4"/>
  <c r="BH20" i="13"/>
  <c r="BL70"/>
  <c r="F67"/>
  <c r="F70" s="1"/>
  <c r="BL66"/>
  <c r="F66"/>
  <c r="F65"/>
  <c r="CN61"/>
  <c r="CM61"/>
  <c r="CJ61"/>
  <c r="CI61"/>
  <c r="CF61"/>
  <c r="CE61"/>
  <c r="CB61"/>
  <c r="CA61"/>
  <c r="BX61"/>
  <c r="BW61"/>
  <c r="BT61"/>
  <c r="BS61"/>
  <c r="BP61"/>
  <c r="BO61"/>
  <c r="BL61"/>
  <c r="BK61"/>
  <c r="BJ61"/>
  <c r="BI61"/>
  <c r="BD61"/>
  <c r="BC61"/>
  <c r="BB61"/>
  <c r="BA61"/>
  <c r="AX61"/>
  <c r="AW61"/>
  <c r="AT61"/>
  <c r="AS61"/>
  <c r="AN61"/>
  <c r="AM61"/>
  <c r="AH61"/>
  <c r="AG61"/>
  <c r="AB61"/>
  <c r="AA61"/>
  <c r="V61"/>
  <c r="U61"/>
  <c r="P61"/>
  <c r="O61"/>
  <c r="L61"/>
  <c r="K61"/>
  <c r="F61"/>
  <c r="E61"/>
  <c r="CP60"/>
  <c r="CO60"/>
  <c r="CP59"/>
  <c r="CO59"/>
  <c r="CP58"/>
  <c r="CO58"/>
  <c r="CP57"/>
  <c r="CO57"/>
  <c r="CP56"/>
  <c r="CO56"/>
  <c r="CP55"/>
  <c r="CO55"/>
  <c r="CP54"/>
  <c r="CO54"/>
  <c r="CP53"/>
  <c r="CO53"/>
  <c r="CP52"/>
  <c r="CO52"/>
  <c r="CP51"/>
  <c r="CO51"/>
  <c r="CP50"/>
  <c r="CO50"/>
  <c r="CP49"/>
  <c r="CO49"/>
  <c r="CP48"/>
  <c r="CO48"/>
  <c r="CP47"/>
  <c r="CO47"/>
  <c r="CP46"/>
  <c r="CO46"/>
  <c r="CP45"/>
  <c r="CO45"/>
  <c r="CP44"/>
  <c r="CO44"/>
  <c r="CP43"/>
  <c r="CO43"/>
  <c r="CP42"/>
  <c r="CO42"/>
  <c r="CP41"/>
  <c r="CO41"/>
  <c r="CP40"/>
  <c r="CO40"/>
  <c r="CP39"/>
  <c r="CO39"/>
  <c r="CP38"/>
  <c r="CO38"/>
  <c r="CP37"/>
  <c r="CO37"/>
  <c r="CP36"/>
  <c r="CO36"/>
  <c r="CP35"/>
  <c r="CO35"/>
  <c r="CP34"/>
  <c r="CO34"/>
  <c r="CP33"/>
  <c r="CO33"/>
  <c r="CP32"/>
  <c r="CO32"/>
  <c r="CP31"/>
  <c r="CO31"/>
  <c r="CP30"/>
  <c r="CO30"/>
  <c r="CP29"/>
  <c r="CO29"/>
  <c r="CP28"/>
  <c r="CO28"/>
  <c r="CP27"/>
  <c r="CO27"/>
  <c r="CP26"/>
  <c r="CO26"/>
  <c r="CP25"/>
  <c r="CO25"/>
  <c r="CP24"/>
  <c r="CO24"/>
  <c r="CP23"/>
  <c r="CO23"/>
  <c r="CP22"/>
  <c r="CO22"/>
  <c r="CP21"/>
  <c r="CO21"/>
  <c r="CP20"/>
  <c r="CO20"/>
  <c r="CP19"/>
  <c r="CO19"/>
  <c r="CP18"/>
  <c r="CO18"/>
  <c r="CP17"/>
  <c r="CO17"/>
  <c r="CP16"/>
  <c r="CO16"/>
  <c r="CP15"/>
  <c r="CO15"/>
  <c r="CP14"/>
  <c r="CO14"/>
  <c r="CP13"/>
  <c r="CO13"/>
  <c r="CP12"/>
  <c r="CP61" s="1"/>
  <c r="CO12"/>
  <c r="CO61" s="1"/>
  <c r="P5"/>
  <c r="CJ4"/>
  <c r="L6" i="9"/>
  <c r="M6"/>
  <c r="N6" s="1"/>
  <c r="L7"/>
  <c r="M7"/>
  <c r="N7" s="1"/>
  <c r="L8"/>
  <c r="M8"/>
  <c r="N8" s="1"/>
  <c r="L9"/>
  <c r="M9"/>
  <c r="N9" s="1"/>
  <c r="L10"/>
  <c r="M10"/>
  <c r="N10" s="1"/>
  <c r="L11"/>
  <c r="M11"/>
  <c r="N11" s="1"/>
  <c r="L12"/>
  <c r="M12"/>
  <c r="N12" s="1"/>
  <c r="L13"/>
  <c r="M13"/>
  <c r="N13" s="1"/>
  <c r="L14"/>
  <c r="M14"/>
  <c r="N14" s="1"/>
  <c r="L15"/>
  <c r="M15"/>
  <c r="N15" s="1"/>
  <c r="L16"/>
  <c r="M16"/>
  <c r="N16" s="1"/>
  <c r="L17"/>
  <c r="M17"/>
  <c r="N17" s="1"/>
  <c r="L18"/>
  <c r="M18"/>
  <c r="N18" s="1"/>
  <c r="L19"/>
  <c r="M19"/>
  <c r="N19" s="1"/>
  <c r="L20"/>
  <c r="M20"/>
  <c r="N20" s="1"/>
  <c r="L21"/>
  <c r="M21"/>
  <c r="N21" s="1"/>
  <c r="L22"/>
  <c r="M22"/>
  <c r="N22" s="1"/>
  <c r="L23"/>
  <c r="M23"/>
  <c r="N23" s="1"/>
  <c r="L24"/>
  <c r="M24"/>
  <c r="N24" s="1"/>
  <c r="L25"/>
  <c r="M25"/>
  <c r="N25" s="1"/>
  <c r="L26"/>
  <c r="M26"/>
  <c r="N26" s="1"/>
  <c r="L27"/>
  <c r="M27"/>
  <c r="N27" s="1"/>
  <c r="L28"/>
  <c r="M28"/>
  <c r="N28" s="1"/>
  <c r="L29"/>
  <c r="M29"/>
  <c r="N29" s="1"/>
  <c r="F73" i="3"/>
  <c r="F67" l="1"/>
  <c r="F66" s="1"/>
  <c r="J66" s="1"/>
  <c r="F67" i="4"/>
  <c r="F70" s="1"/>
  <c r="F65"/>
  <c r="F66"/>
  <c r="F52" i="6"/>
  <c r="AB3" i="2" l="1"/>
  <c r="L3"/>
  <c r="AA28" i="5"/>
  <c r="L25" i="1" l="1"/>
  <c r="AX14" i="2" l="1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13"/>
  <c r="K21" i="1" l="1"/>
  <c r="AT17" i="3"/>
  <c r="AR15" i="5" l="1"/>
  <c r="BE15" s="1"/>
  <c r="K40" i="1" l="1"/>
  <c r="AS54" i="4" l="1"/>
  <c r="AT54"/>
  <c r="AS55"/>
  <c r="AT55"/>
  <c r="AS56"/>
  <c r="AT56"/>
  <c r="AS57"/>
  <c r="AT57"/>
  <c r="AS58"/>
  <c r="AT58"/>
  <c r="AS59"/>
  <c r="AT59"/>
  <c r="AS60"/>
  <c r="AT60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S31"/>
  <c r="AT31"/>
  <c r="AS32"/>
  <c r="AT32"/>
  <c r="AS33"/>
  <c r="AT33"/>
  <c r="AS34"/>
  <c r="AT34"/>
  <c r="AS35"/>
  <c r="AT35"/>
  <c r="AS36"/>
  <c r="AT36"/>
  <c r="AS37"/>
  <c r="AT37"/>
  <c r="AS38"/>
  <c r="AT38"/>
  <c r="AS39"/>
  <c r="AT39"/>
  <c r="AS40"/>
  <c r="AT40"/>
  <c r="AS41"/>
  <c r="AT41"/>
  <c r="AS42"/>
  <c r="AT42"/>
  <c r="AS43"/>
  <c r="AT43"/>
  <c r="AS44"/>
  <c r="AT44"/>
  <c r="AS45"/>
  <c r="AT45"/>
  <c r="AS46"/>
  <c r="AT46"/>
  <c r="AS47"/>
  <c r="AT47"/>
  <c r="AS48"/>
  <c r="AT48"/>
  <c r="AS49"/>
  <c r="AT49"/>
  <c r="AS50"/>
  <c r="AT50"/>
  <c r="AS51"/>
  <c r="AT51"/>
  <c r="AS52"/>
  <c r="AT52"/>
  <c r="AS53"/>
  <c r="AT53"/>
  <c r="AS13"/>
  <c r="AT13"/>
  <c r="AT12"/>
  <c r="H62" i="1" l="1"/>
  <c r="G62"/>
  <c r="Q54" i="5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BE54" s="1"/>
  <c r="K54"/>
  <c r="L54"/>
  <c r="M54"/>
  <c r="N54"/>
  <c r="O54"/>
  <c r="P54"/>
  <c r="J54"/>
  <c r="K54" i="1"/>
  <c r="E51" i="5"/>
  <c r="AU51" s="1"/>
  <c r="F51"/>
  <c r="AV51" s="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BE51" s="1"/>
  <c r="L52" i="1"/>
  <c r="BC51" i="5" l="1"/>
  <c r="AY51"/>
  <c r="AW51"/>
  <c r="BC54"/>
  <c r="AY54"/>
  <c r="BA51"/>
  <c r="BD51"/>
  <c r="BB51"/>
  <c r="AZ51"/>
  <c r="AX51"/>
  <c r="BD54"/>
  <c r="BB54"/>
  <c r="AZ54"/>
  <c r="F62" i="1"/>
  <c r="E62"/>
  <c r="G70" i="7" l="1"/>
  <c r="G2"/>
  <c r="H64"/>
  <c r="H69"/>
  <c r="H67"/>
  <c r="H60"/>
  <c r="H54"/>
  <c r="H48"/>
  <c r="H46"/>
  <c r="H40"/>
  <c r="H36"/>
  <c r="H23"/>
  <c r="H20"/>
  <c r="H31"/>
  <c r="H25"/>
  <c r="H11"/>
  <c r="H8"/>
  <c r="H16"/>
  <c r="H14"/>
  <c r="H7"/>
  <c r="H5"/>
  <c r="P61" i="3"/>
  <c r="H18" i="6" s="1"/>
  <c r="P61" i="4"/>
  <c r="J18" i="6" s="1"/>
  <c r="O61" i="4"/>
  <c r="I18" i="6" s="1"/>
  <c r="AT14" i="3" l="1"/>
  <c r="AS14"/>
  <c r="AT30" l="1"/>
  <c r="AS30"/>
  <c r="K26" i="1" l="1"/>
  <c r="L26"/>
  <c r="D66" i="6" l="1"/>
  <c r="R35"/>
  <c r="R34"/>
  <c r="R33"/>
  <c r="R32"/>
  <c r="R30"/>
  <c r="R29"/>
  <c r="R28"/>
  <c r="R27"/>
  <c r="R25"/>
  <c r="R24"/>
  <c r="R22"/>
  <c r="R21"/>
  <c r="R20"/>
  <c r="R19"/>
  <c r="R17"/>
  <c r="R16"/>
  <c r="R15"/>
  <c r="R14"/>
  <c r="R12"/>
  <c r="AD70" i="4"/>
  <c r="AD66"/>
  <c r="AR61"/>
  <c r="J35" i="6" s="1"/>
  <c r="AQ61" i="4"/>
  <c r="I35" i="6" s="1"/>
  <c r="AP61" i="4"/>
  <c r="J34" i="6" s="1"/>
  <c r="AO61" i="4"/>
  <c r="I34" i="6" s="1"/>
  <c r="AN61" i="4"/>
  <c r="J33" i="6" s="1"/>
  <c r="AM61" i="4"/>
  <c r="I33" i="6" s="1"/>
  <c r="AL61" i="4"/>
  <c r="J32" i="6" s="1"/>
  <c r="AK61" i="4"/>
  <c r="I32" i="6" s="1"/>
  <c r="I31" s="1"/>
  <c r="AJ61" i="4"/>
  <c r="J30" i="6" s="1"/>
  <c r="AI61" i="4"/>
  <c r="I30" i="6" s="1"/>
  <c r="AH61" i="4"/>
  <c r="J29" i="6" s="1"/>
  <c r="AG61" i="4"/>
  <c r="I29" i="6" s="1"/>
  <c r="AF61" i="4"/>
  <c r="J28" i="6" s="1"/>
  <c r="AE61" i="4"/>
  <c r="I28" i="6" s="1"/>
  <c r="AD61" i="4"/>
  <c r="J27" i="6" s="1"/>
  <c r="AC61" i="4"/>
  <c r="I27" i="6" s="1"/>
  <c r="AB61" i="4"/>
  <c r="J25" i="6" s="1"/>
  <c r="AA61" i="4"/>
  <c r="I25" i="6" s="1"/>
  <c r="Z61" i="4"/>
  <c r="J24" i="6" s="1"/>
  <c r="Y61" i="4"/>
  <c r="I24" i="6" s="1"/>
  <c r="X61" i="4"/>
  <c r="J22" i="6" s="1"/>
  <c r="W61" i="4"/>
  <c r="I22" i="6" s="1"/>
  <c r="V61" i="4"/>
  <c r="J21" i="6" s="1"/>
  <c r="U61" i="4"/>
  <c r="I21" i="6" s="1"/>
  <c r="T61" i="4"/>
  <c r="J20" i="6" s="1"/>
  <c r="S61" i="4"/>
  <c r="I20" i="6" s="1"/>
  <c r="R61" i="4"/>
  <c r="J19" i="6" s="1"/>
  <c r="Q61" i="4"/>
  <c r="I19" i="6" s="1"/>
  <c r="N61" i="4"/>
  <c r="J17" i="6" s="1"/>
  <c r="M61" i="4"/>
  <c r="I17" i="6" s="1"/>
  <c r="L61" i="4"/>
  <c r="J16" i="6" s="1"/>
  <c r="K61" i="4"/>
  <c r="I16" i="6" s="1"/>
  <c r="J61" i="4"/>
  <c r="J15" i="6" s="1"/>
  <c r="I61" i="4"/>
  <c r="I15" i="6" s="1"/>
  <c r="H61" i="4"/>
  <c r="J14" i="6" s="1"/>
  <c r="G61" i="4"/>
  <c r="I14" i="6" s="1"/>
  <c r="F61" i="4"/>
  <c r="J12" i="6" s="1"/>
  <c r="E61" i="4"/>
  <c r="I12" i="6" s="1"/>
  <c r="J5" i="4"/>
  <c r="AP4"/>
  <c r="AR61" i="3"/>
  <c r="H35" i="6" s="1"/>
  <c r="AQ61" i="3"/>
  <c r="G35" i="6" s="1"/>
  <c r="AP61" i="3"/>
  <c r="H34" i="6" s="1"/>
  <c r="AO61" i="3"/>
  <c r="G34" i="6" s="1"/>
  <c r="AN61" i="3"/>
  <c r="H33" i="6" s="1"/>
  <c r="AM61" i="3"/>
  <c r="G33" i="6" s="1"/>
  <c r="AL61" i="3"/>
  <c r="H32" i="6" s="1"/>
  <c r="AK61" i="3"/>
  <c r="G32" i="6" s="1"/>
  <c r="G31" s="1"/>
  <c r="AJ61" i="3"/>
  <c r="H30" i="6" s="1"/>
  <c r="AI61" i="3"/>
  <c r="G30" i="6" s="1"/>
  <c r="AH61" i="3"/>
  <c r="H29" i="6" s="1"/>
  <c r="AG61" i="3"/>
  <c r="G29" i="6" s="1"/>
  <c r="AF61" i="3"/>
  <c r="H28" i="6" s="1"/>
  <c r="AE61" i="3"/>
  <c r="G28" i="6" s="1"/>
  <c r="AD61" i="3"/>
  <c r="H27" i="6" s="1"/>
  <c r="AC61" i="3"/>
  <c r="G27" i="6" s="1"/>
  <c r="G26" s="1"/>
  <c r="AB61" i="3"/>
  <c r="H25" i="6" s="1"/>
  <c r="AA61" i="3"/>
  <c r="G25" i="6" s="1"/>
  <c r="Z61" i="3"/>
  <c r="H24" i="6" s="1"/>
  <c r="Y61" i="3"/>
  <c r="G24" i="6" s="1"/>
  <c r="X61" i="3"/>
  <c r="H22" i="6" s="1"/>
  <c r="W61" i="3"/>
  <c r="G22" i="6" s="1"/>
  <c r="V61" i="3"/>
  <c r="H21" i="6" s="1"/>
  <c r="U61" i="3"/>
  <c r="G21" i="6" s="1"/>
  <c r="T61" i="3"/>
  <c r="H20" i="6" s="1"/>
  <c r="S61" i="3"/>
  <c r="G20" i="6" s="1"/>
  <c r="R61" i="3"/>
  <c r="H19" i="6" s="1"/>
  <c r="Q61" i="3"/>
  <c r="G19" i="6" s="1"/>
  <c r="O61" i="3"/>
  <c r="G18" i="6" s="1"/>
  <c r="N61" i="3"/>
  <c r="H17" i="6" s="1"/>
  <c r="M61" i="3"/>
  <c r="G17" i="6" s="1"/>
  <c r="L61" i="3"/>
  <c r="H16" i="6" s="1"/>
  <c r="K61" i="3"/>
  <c r="G16" i="6" s="1"/>
  <c r="J61" i="3"/>
  <c r="H15" i="6" s="1"/>
  <c r="I61" i="3"/>
  <c r="G15" i="6" s="1"/>
  <c r="H61" i="3"/>
  <c r="H14" i="6" s="1"/>
  <c r="G61" i="3"/>
  <c r="G14" i="6" s="1"/>
  <c r="F61" i="3"/>
  <c r="H12" i="6" s="1"/>
  <c r="E61" i="3"/>
  <c r="G12" i="6" s="1"/>
  <c r="AT59" i="3"/>
  <c r="AS59"/>
  <c r="AT58"/>
  <c r="AS58"/>
  <c r="AT57"/>
  <c r="AS57"/>
  <c r="AT56"/>
  <c r="AS56"/>
  <c r="AT55"/>
  <c r="AS55"/>
  <c r="AT54"/>
  <c r="AS54"/>
  <c r="AT53"/>
  <c r="AS53"/>
  <c r="AT52"/>
  <c r="AS52"/>
  <c r="AT51"/>
  <c r="AS51"/>
  <c r="AT50"/>
  <c r="AS50"/>
  <c r="AT49"/>
  <c r="AS49"/>
  <c r="AT48"/>
  <c r="AS48"/>
  <c r="AT47"/>
  <c r="AS47"/>
  <c r="AT46"/>
  <c r="AS46"/>
  <c r="AT45"/>
  <c r="AS45"/>
  <c r="AT44"/>
  <c r="AS44"/>
  <c r="AT43"/>
  <c r="AS43"/>
  <c r="AT42"/>
  <c r="AS42"/>
  <c r="AT41"/>
  <c r="AS41"/>
  <c r="AT40"/>
  <c r="AS40"/>
  <c r="AT39"/>
  <c r="AS39"/>
  <c r="AT38"/>
  <c r="AS38"/>
  <c r="AT37"/>
  <c r="AS37"/>
  <c r="AT36"/>
  <c r="AS36"/>
  <c r="AT35"/>
  <c r="AS35"/>
  <c r="AT34"/>
  <c r="AS34"/>
  <c r="AT33"/>
  <c r="AS33"/>
  <c r="AT32"/>
  <c r="AS32"/>
  <c r="AT31"/>
  <c r="AS31"/>
  <c r="AT29"/>
  <c r="AS29"/>
  <c r="AT28"/>
  <c r="AS28"/>
  <c r="AT27"/>
  <c r="AS27"/>
  <c r="AT26"/>
  <c r="AS26"/>
  <c r="AT25"/>
  <c r="AS25"/>
  <c r="AT24"/>
  <c r="AS24"/>
  <c r="AT23"/>
  <c r="AS23"/>
  <c r="AT22"/>
  <c r="AS22"/>
  <c r="AT21"/>
  <c r="AS21"/>
  <c r="AT20"/>
  <c r="AS20"/>
  <c r="AT19"/>
  <c r="AS19"/>
  <c r="AT18"/>
  <c r="AS18"/>
  <c r="AS17"/>
  <c r="AT16"/>
  <c r="AS16"/>
  <c r="AT15"/>
  <c r="AS15"/>
  <c r="AT13"/>
  <c r="AS13"/>
  <c r="AT12"/>
  <c r="AS12"/>
  <c r="J4"/>
  <c r="H65" i="1"/>
  <c r="J62"/>
  <c r="I62"/>
  <c r="Q61"/>
  <c r="O61"/>
  <c r="Q60"/>
  <c r="R60" s="1"/>
  <c r="S60" s="1"/>
  <c r="L60"/>
  <c r="K60"/>
  <c r="Q59"/>
  <c r="R59" s="1"/>
  <c r="S59" s="1"/>
  <c r="L59"/>
  <c r="K59"/>
  <c r="Q58"/>
  <c r="R58" s="1"/>
  <c r="S58" s="1"/>
  <c r="L58"/>
  <c r="K58"/>
  <c r="Q57"/>
  <c r="R57" s="1"/>
  <c r="S57" s="1"/>
  <c r="L57"/>
  <c r="K57"/>
  <c r="Q56"/>
  <c r="R56" s="1"/>
  <c r="S56" s="1"/>
  <c r="L56"/>
  <c r="K56"/>
  <c r="Q55"/>
  <c r="R55" s="1"/>
  <c r="S55" s="1"/>
  <c r="L55"/>
  <c r="K55"/>
  <c r="Q54"/>
  <c r="R54" s="1"/>
  <c r="S54" s="1"/>
  <c r="L54"/>
  <c r="Q53"/>
  <c r="R53" s="1"/>
  <c r="S53" s="1"/>
  <c r="L53"/>
  <c r="K53"/>
  <c r="Q52"/>
  <c r="R52" s="1"/>
  <c r="S52" s="1"/>
  <c r="K52"/>
  <c r="Q51"/>
  <c r="R51" s="1"/>
  <c r="S51" s="1"/>
  <c r="L51"/>
  <c r="K51"/>
  <c r="Q50"/>
  <c r="R50" s="1"/>
  <c r="S50" s="1"/>
  <c r="L50"/>
  <c r="K50"/>
  <c r="Q49"/>
  <c r="R49" s="1"/>
  <c r="S49" s="1"/>
  <c r="L49"/>
  <c r="K49"/>
  <c r="Q48"/>
  <c r="R48" s="1"/>
  <c r="S48" s="1"/>
  <c r="L48"/>
  <c r="K48"/>
  <c r="Q47"/>
  <c r="R47" s="1"/>
  <c r="S47" s="1"/>
  <c r="L47"/>
  <c r="K47"/>
  <c r="Q46"/>
  <c r="R46" s="1"/>
  <c r="S46" s="1"/>
  <c r="L46"/>
  <c r="K46"/>
  <c r="Q45"/>
  <c r="R45" s="1"/>
  <c r="S45" s="1"/>
  <c r="L45"/>
  <c r="K45"/>
  <c r="Q44"/>
  <c r="R44" s="1"/>
  <c r="S44" s="1"/>
  <c r="L44"/>
  <c r="K44"/>
  <c r="Q43"/>
  <c r="R43" s="1"/>
  <c r="S43" s="1"/>
  <c r="L43"/>
  <c r="K43"/>
  <c r="Q42"/>
  <c r="R42" s="1"/>
  <c r="S42" s="1"/>
  <c r="L42"/>
  <c r="K42"/>
  <c r="Q41"/>
  <c r="R41" s="1"/>
  <c r="S41" s="1"/>
  <c r="L41"/>
  <c r="K41"/>
  <c r="Q40"/>
  <c r="R40" s="1"/>
  <c r="S40" s="1"/>
  <c r="L40"/>
  <c r="Q39"/>
  <c r="R39" s="1"/>
  <c r="S39" s="1"/>
  <c r="L39"/>
  <c r="K39"/>
  <c r="Q38"/>
  <c r="R38" s="1"/>
  <c r="S38" s="1"/>
  <c r="L38"/>
  <c r="K38"/>
  <c r="Q37"/>
  <c r="R37" s="1"/>
  <c r="S37" s="1"/>
  <c r="L37"/>
  <c r="K37"/>
  <c r="Q36"/>
  <c r="R36" s="1"/>
  <c r="S36" s="1"/>
  <c r="L36"/>
  <c r="K36"/>
  <c r="Q35"/>
  <c r="R35" s="1"/>
  <c r="S35" s="1"/>
  <c r="L35"/>
  <c r="K35"/>
  <c r="Q34"/>
  <c r="R34" s="1"/>
  <c r="S34" s="1"/>
  <c r="L34"/>
  <c r="K34"/>
  <c r="Q33"/>
  <c r="R33" s="1"/>
  <c r="S33" s="1"/>
  <c r="L33"/>
  <c r="K33"/>
  <c r="Q32"/>
  <c r="R32" s="1"/>
  <c r="S32" s="1"/>
  <c r="L32"/>
  <c r="K32"/>
  <c r="Q31"/>
  <c r="R31" s="1"/>
  <c r="S31" s="1"/>
  <c r="L31"/>
  <c r="K31"/>
  <c r="Q30"/>
  <c r="R30" s="1"/>
  <c r="S30" s="1"/>
  <c r="L30"/>
  <c r="K30"/>
  <c r="Q29"/>
  <c r="R29" s="1"/>
  <c r="S29" s="1"/>
  <c r="L29"/>
  <c r="K29"/>
  <c r="Q28"/>
  <c r="R28" s="1"/>
  <c r="S28" s="1"/>
  <c r="L28"/>
  <c r="K28"/>
  <c r="Q27"/>
  <c r="R27" s="1"/>
  <c r="S27" s="1"/>
  <c r="L27"/>
  <c r="K27"/>
  <c r="Q26"/>
  <c r="R26" s="1"/>
  <c r="S26" s="1"/>
  <c r="Q25"/>
  <c r="R25" s="1"/>
  <c r="S25" s="1"/>
  <c r="K25"/>
  <c r="Q24"/>
  <c r="R24" s="1"/>
  <c r="S24" s="1"/>
  <c r="L24"/>
  <c r="K24"/>
  <c r="Q23"/>
  <c r="R23" s="1"/>
  <c r="S23" s="1"/>
  <c r="L23"/>
  <c r="K23"/>
  <c r="Q22"/>
  <c r="R22" s="1"/>
  <c r="S22" s="1"/>
  <c r="L22"/>
  <c r="K22"/>
  <c r="Q21"/>
  <c r="R21" s="1"/>
  <c r="S21" s="1"/>
  <c r="L21"/>
  <c r="Q20"/>
  <c r="R20" s="1"/>
  <c r="S20" s="1"/>
  <c r="L20"/>
  <c r="K20"/>
  <c r="Q19"/>
  <c r="R19" s="1"/>
  <c r="S19" s="1"/>
  <c r="L19"/>
  <c r="K19"/>
  <c r="Q18"/>
  <c r="R18" s="1"/>
  <c r="S18" s="1"/>
  <c r="L18"/>
  <c r="K18"/>
  <c r="Q17"/>
  <c r="R17" s="1"/>
  <c r="S17" s="1"/>
  <c r="L17"/>
  <c r="K17"/>
  <c r="Q16"/>
  <c r="R16" s="1"/>
  <c r="S16" s="1"/>
  <c r="L16"/>
  <c r="K16"/>
  <c r="Q15"/>
  <c r="R15" s="1"/>
  <c r="S15" s="1"/>
  <c r="L15"/>
  <c r="K15"/>
  <c r="Q14"/>
  <c r="R14" s="1"/>
  <c r="S14" s="1"/>
  <c r="L14"/>
  <c r="K14"/>
  <c r="Q13"/>
  <c r="R13" s="1"/>
  <c r="S13" s="1"/>
  <c r="L13"/>
  <c r="K13"/>
  <c r="G23" i="6" l="1"/>
  <c r="I23"/>
  <c r="J23"/>
  <c r="K20"/>
  <c r="K25"/>
  <c r="L29"/>
  <c r="K33"/>
  <c r="J26"/>
  <c r="L16"/>
  <c r="L21"/>
  <c r="K12"/>
  <c r="K17"/>
  <c r="L62" i="1"/>
  <c r="K19" i="6"/>
  <c r="K27"/>
  <c r="L14"/>
  <c r="L6" i="15" s="1"/>
  <c r="L15" i="6"/>
  <c r="L7" i="15" s="1"/>
  <c r="K15" i="6"/>
  <c r="K16"/>
  <c r="K22"/>
  <c r="L25"/>
  <c r="K30"/>
  <c r="K32"/>
  <c r="AS61" i="3"/>
  <c r="K18" i="6"/>
  <c r="L17"/>
  <c r="L20"/>
  <c r="L22"/>
  <c r="L14" i="15" s="1"/>
  <c r="K21" i="6"/>
  <c r="K29"/>
  <c r="L30"/>
  <c r="L32"/>
  <c r="L24" i="15" s="1"/>
  <c r="L33" i="6"/>
  <c r="L19"/>
  <c r="AT61" i="3"/>
  <c r="L12" i="6"/>
  <c r="G13"/>
  <c r="G36" s="1"/>
  <c r="L28"/>
  <c r="K28"/>
  <c r="L27"/>
  <c r="K24"/>
  <c r="K23" s="1"/>
  <c r="K14"/>
  <c r="L24"/>
  <c r="L16" i="15" s="1"/>
  <c r="P13" i="1"/>
  <c r="P15"/>
  <c r="P17"/>
  <c r="P19"/>
  <c r="P23"/>
  <c r="P25"/>
  <c r="P29"/>
  <c r="P35"/>
  <c r="P37"/>
  <c r="P39"/>
  <c r="P41"/>
  <c r="P45"/>
  <c r="P47"/>
  <c r="P51"/>
  <c r="P53"/>
  <c r="P55"/>
  <c r="P57"/>
  <c r="H67"/>
  <c r="E36" i="6"/>
  <c r="H13"/>
  <c r="H23"/>
  <c r="H26"/>
  <c r="AS61" i="4"/>
  <c r="P43" i="1"/>
  <c r="P59"/>
  <c r="P49"/>
  <c r="P21"/>
  <c r="P33"/>
  <c r="P31"/>
  <c r="P27"/>
  <c r="AT61" i="4"/>
  <c r="P14" i="1"/>
  <c r="P16"/>
  <c r="P18"/>
  <c r="P20"/>
  <c r="P22"/>
  <c r="P24"/>
  <c r="P26"/>
  <c r="P28"/>
  <c r="P30"/>
  <c r="P32"/>
  <c r="P34"/>
  <c r="P36"/>
  <c r="P38"/>
  <c r="P40"/>
  <c r="P42"/>
  <c r="P44"/>
  <c r="P46"/>
  <c r="P48"/>
  <c r="P50"/>
  <c r="P52"/>
  <c r="P54"/>
  <c r="P56"/>
  <c r="P58"/>
  <c r="P60"/>
  <c r="H31" i="6"/>
  <c r="J31"/>
  <c r="K34"/>
  <c r="L34"/>
  <c r="L26" i="15" s="1"/>
  <c r="K62" i="1"/>
  <c r="S12" i="6"/>
  <c r="S29"/>
  <c r="I26"/>
  <c r="L35"/>
  <c r="O35" s="1"/>
  <c r="K35"/>
  <c r="Q62" i="1"/>
  <c r="Q66"/>
  <c r="P28" i="6" l="1"/>
  <c r="L20" i="15"/>
  <c r="S19" i="6"/>
  <c r="L11" i="15"/>
  <c r="S17" i="6"/>
  <c r="L9" i="15"/>
  <c r="S21" i="6"/>
  <c r="L13" i="15"/>
  <c r="P29" i="6"/>
  <c r="L21" i="15"/>
  <c r="P30" i="6"/>
  <c r="L22" i="15"/>
  <c r="S20" i="6"/>
  <c r="L12" i="15"/>
  <c r="P33" i="6"/>
  <c r="L25" i="15"/>
  <c r="P25" i="6"/>
  <c r="L17" i="15"/>
  <c r="P9" i="6"/>
  <c r="L8" i="15"/>
  <c r="P27" i="6"/>
  <c r="L19" i="15"/>
  <c r="O12" i="6"/>
  <c r="L4" i="15"/>
  <c r="N4" s="1"/>
  <c r="D43" i="6"/>
  <c r="S27"/>
  <c r="P32"/>
  <c r="L31"/>
  <c r="L23" i="15" s="1"/>
  <c r="N23" s="1"/>
  <c r="K26" i="6"/>
  <c r="S16"/>
  <c r="K31"/>
  <c r="P12"/>
  <c r="L23"/>
  <c r="L15" i="15" s="1"/>
  <c r="N15" s="1"/>
  <c r="K13" i="6"/>
  <c r="S30"/>
  <c r="S25"/>
  <c r="S33"/>
  <c r="S32"/>
  <c r="S28"/>
  <c r="S35"/>
  <c r="P35"/>
  <c r="AB46"/>
  <c r="P20"/>
  <c r="P14"/>
  <c r="S14"/>
  <c r="L26"/>
  <c r="L18" i="15" s="1"/>
  <c r="N18" s="1"/>
  <c r="P34" i="6"/>
  <c r="Z46"/>
  <c r="P19"/>
  <c r="V46"/>
  <c r="P17"/>
  <c r="R46"/>
  <c r="P15"/>
  <c r="AD46"/>
  <c r="P21"/>
  <c r="S24"/>
  <c r="P24"/>
  <c r="P22"/>
  <c r="AF46"/>
  <c r="T46"/>
  <c r="P16"/>
  <c r="H36"/>
  <c r="H40" s="1"/>
  <c r="S15"/>
  <c r="S22"/>
  <c r="S34"/>
  <c r="P23" l="1"/>
  <c r="O23"/>
  <c r="P26"/>
  <c r="O26"/>
  <c r="P31"/>
  <c r="O31"/>
  <c r="M26" i="10" l="1"/>
  <c r="N26" s="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"/>
  <c r="M3"/>
  <c r="N3" s="1"/>
  <c r="M4"/>
  <c r="N4" s="1"/>
  <c r="M5"/>
  <c r="N5" s="1"/>
  <c r="M6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"/>
  <c r="N2" s="1"/>
  <c r="J13" i="6" l="1"/>
  <c r="J36" s="1"/>
  <c r="I13"/>
  <c r="I36" s="1"/>
  <c r="K36"/>
  <c r="R18" l="1"/>
  <c r="R36" l="1"/>
  <c r="L77" i="1" l="1"/>
  <c r="R65"/>
  <c r="R66" s="1"/>
  <c r="AQ60" i="5" l="1"/>
  <c r="AO60"/>
  <c r="AM60"/>
  <c r="AK60"/>
  <c r="AI60"/>
  <c r="AG60"/>
  <c r="AE60"/>
  <c r="AC60"/>
  <c r="AA60"/>
  <c r="Y60"/>
  <c r="AY60" s="1"/>
  <c r="W60"/>
  <c r="U60"/>
  <c r="S60"/>
  <c r="Q60"/>
  <c r="O60"/>
  <c r="M60"/>
  <c r="K60"/>
  <c r="I60"/>
  <c r="G60"/>
  <c r="AQ59"/>
  <c r="AO59"/>
  <c r="AM59"/>
  <c r="AK59"/>
  <c r="AI59"/>
  <c r="AG59"/>
  <c r="AE59"/>
  <c r="AC59"/>
  <c r="AA59"/>
  <c r="Y59"/>
  <c r="W59"/>
  <c r="U59"/>
  <c r="S59"/>
  <c r="Q59"/>
  <c r="O59"/>
  <c r="M59"/>
  <c r="K59"/>
  <c r="I59"/>
  <c r="G59"/>
  <c r="AQ58"/>
  <c r="AO58"/>
  <c r="AM58"/>
  <c r="AK58"/>
  <c r="AI58"/>
  <c r="AG58"/>
  <c r="AE58"/>
  <c r="AC58"/>
  <c r="AA58"/>
  <c r="Y58"/>
  <c r="AY58" s="1"/>
  <c r="W58"/>
  <c r="U58"/>
  <c r="S58"/>
  <c r="Q58"/>
  <c r="O58"/>
  <c r="M58"/>
  <c r="K58"/>
  <c r="I58"/>
  <c r="G58"/>
  <c r="AQ57"/>
  <c r="AO57"/>
  <c r="AM57"/>
  <c r="AK57"/>
  <c r="AI57"/>
  <c r="AG57"/>
  <c r="AE57"/>
  <c r="AC57"/>
  <c r="AA57"/>
  <c r="Y57"/>
  <c r="W57"/>
  <c r="U57"/>
  <c r="S57"/>
  <c r="Q57"/>
  <c r="O57"/>
  <c r="M57"/>
  <c r="K57"/>
  <c r="I57"/>
  <c r="G57"/>
  <c r="AQ56"/>
  <c r="AO56"/>
  <c r="AM56"/>
  <c r="AK56"/>
  <c r="AI56"/>
  <c r="AG56"/>
  <c r="AE56"/>
  <c r="AC56"/>
  <c r="AA56"/>
  <c r="Y56"/>
  <c r="W56"/>
  <c r="U56"/>
  <c r="S56"/>
  <c r="Q56"/>
  <c r="O56"/>
  <c r="M56"/>
  <c r="K56"/>
  <c r="I56"/>
  <c r="G56"/>
  <c r="AQ55"/>
  <c r="AO55"/>
  <c r="AM55"/>
  <c r="AK55"/>
  <c r="BC55" s="1"/>
  <c r="AI55"/>
  <c r="AG55"/>
  <c r="AE55"/>
  <c r="AC55"/>
  <c r="AA55"/>
  <c r="Y55"/>
  <c r="W55"/>
  <c r="U55"/>
  <c r="S55"/>
  <c r="Q55"/>
  <c r="O55"/>
  <c r="M55"/>
  <c r="K55"/>
  <c r="I55"/>
  <c r="G55"/>
  <c r="AU54" i="2"/>
  <c r="AT54"/>
  <c r="AU53"/>
  <c r="AT53"/>
  <c r="AR53" i="5"/>
  <c r="BE53" s="1"/>
  <c r="AP53"/>
  <c r="AN53"/>
  <c r="AL53"/>
  <c r="AJ53"/>
  <c r="AH53"/>
  <c r="AF53"/>
  <c r="AD53"/>
  <c r="AB53"/>
  <c r="Z53"/>
  <c r="X53"/>
  <c r="V53"/>
  <c r="T53"/>
  <c r="R53"/>
  <c r="P53"/>
  <c r="N53"/>
  <c r="L53"/>
  <c r="J53"/>
  <c r="AU52" i="2"/>
  <c r="AT52"/>
  <c r="AR52" i="5"/>
  <c r="BE52" s="1"/>
  <c r="AP52"/>
  <c r="AN52"/>
  <c r="AL52"/>
  <c r="AJ52"/>
  <c r="AH52"/>
  <c r="AF52"/>
  <c r="AD52"/>
  <c r="AB52"/>
  <c r="Z52"/>
  <c r="X52"/>
  <c r="V52"/>
  <c r="T52"/>
  <c r="R52"/>
  <c r="G61" i="2"/>
  <c r="P52" i="5"/>
  <c r="N52"/>
  <c r="U61" i="2"/>
  <c r="AO61"/>
  <c r="L52" i="5"/>
  <c r="AS57" i="2"/>
  <c r="AI61"/>
  <c r="J52" i="5"/>
  <c r="AU51" i="2"/>
  <c r="AT51"/>
  <c r="AU50"/>
  <c r="AT50"/>
  <c r="AR50" i="5"/>
  <c r="BE50" s="1"/>
  <c r="AP50"/>
  <c r="AN50"/>
  <c r="AL50"/>
  <c r="AJ50"/>
  <c r="AH50"/>
  <c r="AF50"/>
  <c r="AD50"/>
  <c r="AB50"/>
  <c r="Z50"/>
  <c r="X50"/>
  <c r="V50"/>
  <c r="T50"/>
  <c r="R50"/>
  <c r="P50"/>
  <c r="N50"/>
  <c r="L50"/>
  <c r="J50"/>
  <c r="AU49" i="2"/>
  <c r="AT49"/>
  <c r="AR49" i="5"/>
  <c r="BE49" s="1"/>
  <c r="AP49"/>
  <c r="AN49"/>
  <c r="AL49"/>
  <c r="AT60" i="2"/>
  <c r="AU60"/>
  <c r="AR60" i="5"/>
  <c r="AP60"/>
  <c r="AN60"/>
  <c r="AL60"/>
  <c r="AJ60"/>
  <c r="AH60"/>
  <c r="AF60"/>
  <c r="AD60"/>
  <c r="AB60"/>
  <c r="Z60"/>
  <c r="X60"/>
  <c r="V60"/>
  <c r="T60"/>
  <c r="R60"/>
  <c r="P60"/>
  <c r="N60"/>
  <c r="L60"/>
  <c r="J60"/>
  <c r="AT59" i="2"/>
  <c r="AU59"/>
  <c r="AR59" i="5"/>
  <c r="BE59" s="1"/>
  <c r="AP59"/>
  <c r="AN59"/>
  <c r="AL59"/>
  <c r="AJ59"/>
  <c r="AH59"/>
  <c r="AF59"/>
  <c r="AD59"/>
  <c r="AB59"/>
  <c r="Z59"/>
  <c r="X59"/>
  <c r="V59"/>
  <c r="T59"/>
  <c r="R59"/>
  <c r="P59"/>
  <c r="N59"/>
  <c r="L59"/>
  <c r="J59"/>
  <c r="AT58" i="2"/>
  <c r="AU58"/>
  <c r="AR58" i="5"/>
  <c r="BE58" s="1"/>
  <c r="AP58"/>
  <c r="AN58"/>
  <c r="AL58"/>
  <c r="AJ58"/>
  <c r="AH58"/>
  <c r="AF58"/>
  <c r="E61" i="2"/>
  <c r="AS12"/>
  <c r="AD58" i="5"/>
  <c r="AB58"/>
  <c r="Z58"/>
  <c r="X58"/>
  <c r="V58"/>
  <c r="T58"/>
  <c r="R58"/>
  <c r="P58"/>
  <c r="N58"/>
  <c r="L58"/>
  <c r="J58"/>
  <c r="AU57" i="2"/>
  <c r="AT57"/>
  <c r="AR57" i="5"/>
  <c r="BE57" s="1"/>
  <c r="AP57"/>
  <c r="AN57"/>
  <c r="AL57"/>
  <c r="AJ57"/>
  <c r="AH57"/>
  <c r="AF57"/>
  <c r="AD57"/>
  <c r="AB57"/>
  <c r="Z57"/>
  <c r="X57"/>
  <c r="V57"/>
  <c r="T57"/>
  <c r="R57"/>
  <c r="P57"/>
  <c r="N57"/>
  <c r="L57"/>
  <c r="J57"/>
  <c r="AU56" i="2"/>
  <c r="AT56"/>
  <c r="AR56" i="5"/>
  <c r="BE56" s="1"/>
  <c r="AP56"/>
  <c r="AN56"/>
  <c r="AL56"/>
  <c r="AJ56"/>
  <c r="AH56"/>
  <c r="AF56"/>
  <c r="AD56"/>
  <c r="AB56"/>
  <c r="Z56"/>
  <c r="X56"/>
  <c r="V56"/>
  <c r="T56"/>
  <c r="R56"/>
  <c r="P56"/>
  <c r="N56"/>
  <c r="L56"/>
  <c r="J56"/>
  <c r="AU55" i="2"/>
  <c r="AT55"/>
  <c r="AR55" i="5"/>
  <c r="BE55" s="1"/>
  <c r="AP55"/>
  <c r="AN55"/>
  <c r="AL55"/>
  <c r="AJ55"/>
  <c r="AH55"/>
  <c r="AF55"/>
  <c r="AD55"/>
  <c r="AB55"/>
  <c r="Z55"/>
  <c r="AZ55" s="1"/>
  <c r="X55"/>
  <c r="V55"/>
  <c r="T55"/>
  <c r="R55"/>
  <c r="P55"/>
  <c r="N55"/>
  <c r="L55"/>
  <c r="J55"/>
  <c r="I54"/>
  <c r="BA54" s="1"/>
  <c r="G54"/>
  <c r="AW54" s="1"/>
  <c r="AQ53"/>
  <c r="AO53"/>
  <c r="AM53"/>
  <c r="AK53"/>
  <c r="AI53"/>
  <c r="AG53"/>
  <c r="AE53"/>
  <c r="AC53"/>
  <c r="AA53"/>
  <c r="Y53"/>
  <c r="W53"/>
  <c r="U53"/>
  <c r="S53"/>
  <c r="Q53"/>
  <c r="O53"/>
  <c r="M53"/>
  <c r="K53"/>
  <c r="I53"/>
  <c r="G53"/>
  <c r="AQ52"/>
  <c r="AO52"/>
  <c r="AM52"/>
  <c r="AK52"/>
  <c r="AI52"/>
  <c r="AG52"/>
  <c r="AE52"/>
  <c r="AC52"/>
  <c r="AA52"/>
  <c r="Y52"/>
  <c r="AY52" s="1"/>
  <c r="W52"/>
  <c r="U52"/>
  <c r="S52"/>
  <c r="Q52"/>
  <c r="O52"/>
  <c r="M52"/>
  <c r="K52"/>
  <c r="I52"/>
  <c r="BA52" s="1"/>
  <c r="G52"/>
  <c r="AW52" s="1"/>
  <c r="AQ50"/>
  <c r="AO50"/>
  <c r="AM50"/>
  <c r="AK50"/>
  <c r="AI50"/>
  <c r="AG50"/>
  <c r="AE50"/>
  <c r="AC50"/>
  <c r="AA50"/>
  <c r="Y50"/>
  <c r="W50"/>
  <c r="U50"/>
  <c r="S50"/>
  <c r="Q50"/>
  <c r="O50"/>
  <c r="M50"/>
  <c r="K50"/>
  <c r="I50"/>
  <c r="G50"/>
  <c r="AQ49"/>
  <c r="AO49"/>
  <c r="AM49"/>
  <c r="AG61" i="2"/>
  <c r="AJ49" i="5"/>
  <c r="AH49"/>
  <c r="AF49"/>
  <c r="AD49"/>
  <c r="AB49"/>
  <c r="Z49"/>
  <c r="AZ49" s="1"/>
  <c r="X49"/>
  <c r="V49"/>
  <c r="T49"/>
  <c r="R49"/>
  <c r="P49"/>
  <c r="N49"/>
  <c r="L49"/>
  <c r="J49"/>
  <c r="AT48" i="2"/>
  <c r="AU48"/>
  <c r="AR48" i="5"/>
  <c r="BE48" s="1"/>
  <c r="AP48"/>
  <c r="AN48"/>
  <c r="AL48"/>
  <c r="AJ48"/>
  <c r="AH48"/>
  <c r="AF48"/>
  <c r="AD48"/>
  <c r="AB48"/>
  <c r="Z48"/>
  <c r="AZ48" s="1"/>
  <c r="X48"/>
  <c r="V48"/>
  <c r="T48"/>
  <c r="R48"/>
  <c r="P48"/>
  <c r="N48"/>
  <c r="L48"/>
  <c r="J48"/>
  <c r="AT47" i="2"/>
  <c r="AU47"/>
  <c r="AR47" i="5"/>
  <c r="BE47" s="1"/>
  <c r="AP47"/>
  <c r="AN47"/>
  <c r="AL47"/>
  <c r="AJ47"/>
  <c r="AH47"/>
  <c r="AF47"/>
  <c r="AD47"/>
  <c r="AB47"/>
  <c r="Z47"/>
  <c r="X47"/>
  <c r="V47"/>
  <c r="T47"/>
  <c r="R47"/>
  <c r="P47"/>
  <c r="N47"/>
  <c r="L47"/>
  <c r="J47"/>
  <c r="AT46" i="2"/>
  <c r="AU46"/>
  <c r="AR46" i="5"/>
  <c r="BE46" s="1"/>
  <c r="AP46"/>
  <c r="AN46"/>
  <c r="AL46"/>
  <c r="BD46" s="1"/>
  <c r="AJ46"/>
  <c r="AH46"/>
  <c r="AF46"/>
  <c r="AD46"/>
  <c r="AB46"/>
  <c r="Z46"/>
  <c r="AZ46" s="1"/>
  <c r="X46"/>
  <c r="V46"/>
  <c r="T46"/>
  <c r="R46"/>
  <c r="P46"/>
  <c r="N46"/>
  <c r="L46"/>
  <c r="J46"/>
  <c r="AT45" i="2"/>
  <c r="AU45"/>
  <c r="AR45" i="5"/>
  <c r="BE45" s="1"/>
  <c r="AP45"/>
  <c r="AN45"/>
  <c r="AL45"/>
  <c r="AJ45"/>
  <c r="AH45"/>
  <c r="AF45"/>
  <c r="AD45"/>
  <c r="AB45"/>
  <c r="Z45"/>
  <c r="X45"/>
  <c r="V45"/>
  <c r="T45"/>
  <c r="R45"/>
  <c r="AL61" i="2"/>
  <c r="P45" i="5"/>
  <c r="N45"/>
  <c r="L45"/>
  <c r="J45"/>
  <c r="AT44" i="2"/>
  <c r="AU44"/>
  <c r="AR44" i="5"/>
  <c r="BE44" s="1"/>
  <c r="AP44"/>
  <c r="AN44"/>
  <c r="AL44"/>
  <c r="AJ44"/>
  <c r="AH44"/>
  <c r="AF44"/>
  <c r="AD44"/>
  <c r="AB44"/>
  <c r="Z44"/>
  <c r="X44"/>
  <c r="V44"/>
  <c r="T44"/>
  <c r="R44"/>
  <c r="P44"/>
  <c r="N44"/>
  <c r="L44"/>
  <c r="J44"/>
  <c r="AT43" i="2"/>
  <c r="AU43"/>
  <c r="AR43" i="5"/>
  <c r="BE43" s="1"/>
  <c r="AP43"/>
  <c r="AN43"/>
  <c r="AL43"/>
  <c r="AJ43"/>
  <c r="AH43"/>
  <c r="AF43"/>
  <c r="AD43"/>
  <c r="AB43"/>
  <c r="Z43"/>
  <c r="X43"/>
  <c r="V43"/>
  <c r="T43"/>
  <c r="R43"/>
  <c r="P43"/>
  <c r="N43"/>
  <c r="L43"/>
  <c r="J43"/>
  <c r="AT42" i="2"/>
  <c r="AU42"/>
  <c r="AR42" i="5"/>
  <c r="BE42" s="1"/>
  <c r="AP42"/>
  <c r="AN42"/>
  <c r="AL42"/>
  <c r="AJ42"/>
  <c r="AH42"/>
  <c r="AF42"/>
  <c r="AD42"/>
  <c r="BB42" s="1"/>
  <c r="AB42"/>
  <c r="Z42"/>
  <c r="X42"/>
  <c r="V42"/>
  <c r="T42"/>
  <c r="R42"/>
  <c r="P42"/>
  <c r="N42"/>
  <c r="L42"/>
  <c r="J42"/>
  <c r="AT41" i="2"/>
  <c r="AU41"/>
  <c r="AR41" i="5"/>
  <c r="BE41" s="1"/>
  <c r="AP41"/>
  <c r="AN41"/>
  <c r="AL41"/>
  <c r="AJ41"/>
  <c r="AH41"/>
  <c r="AF41"/>
  <c r="AD41"/>
  <c r="AB41"/>
  <c r="Z41"/>
  <c r="X41"/>
  <c r="V41"/>
  <c r="T41"/>
  <c r="R41"/>
  <c r="P41"/>
  <c r="N41"/>
  <c r="L41"/>
  <c r="J41"/>
  <c r="AU40" i="2"/>
  <c r="AT40"/>
  <c r="AR40" i="5"/>
  <c r="BE40" s="1"/>
  <c r="AP40"/>
  <c r="AN40"/>
  <c r="AL40"/>
  <c r="AJ40"/>
  <c r="AH40"/>
  <c r="AF40"/>
  <c r="AD40"/>
  <c r="AB40"/>
  <c r="AA61" i="2"/>
  <c r="AS60"/>
  <c r="S61"/>
  <c r="AS59"/>
  <c r="Z40" i="5"/>
  <c r="AZ40" s="1"/>
  <c r="X40"/>
  <c r="V40"/>
  <c r="T40"/>
  <c r="R40"/>
  <c r="P40"/>
  <c r="N40"/>
  <c r="L40"/>
  <c r="J40"/>
  <c r="AU39" i="2"/>
  <c r="AT39"/>
  <c r="AR39" i="5"/>
  <c r="BE39" s="1"/>
  <c r="AP39"/>
  <c r="AN39"/>
  <c r="AL39"/>
  <c r="AJ39"/>
  <c r="AH39"/>
  <c r="AF39"/>
  <c r="AD39"/>
  <c r="AB39"/>
  <c r="Z39"/>
  <c r="AZ39" s="1"/>
  <c r="X39"/>
  <c r="V39"/>
  <c r="T39"/>
  <c r="R39"/>
  <c r="P39"/>
  <c r="N39"/>
  <c r="L39"/>
  <c r="J39"/>
  <c r="AU38" i="2"/>
  <c r="AT38"/>
  <c r="AR38" i="5"/>
  <c r="BE38" s="1"/>
  <c r="AP38"/>
  <c r="AN38"/>
  <c r="AL38"/>
  <c r="AJ38"/>
  <c r="AH38"/>
  <c r="AF38"/>
  <c r="AD38"/>
  <c r="AB38"/>
  <c r="Z38"/>
  <c r="AZ38" s="1"/>
  <c r="X38"/>
  <c r="V38"/>
  <c r="T38"/>
  <c r="R38"/>
  <c r="P38"/>
  <c r="N38"/>
  <c r="L38"/>
  <c r="J38"/>
  <c r="AU37" i="2"/>
  <c r="AT37"/>
  <c r="AR37" i="5"/>
  <c r="BE37" s="1"/>
  <c r="AP37"/>
  <c r="AN37"/>
  <c r="AL37"/>
  <c r="BD37" s="1"/>
  <c r="AJ37"/>
  <c r="AH37"/>
  <c r="AF37"/>
  <c r="AD37"/>
  <c r="AB37"/>
  <c r="Z37"/>
  <c r="X37"/>
  <c r="V37"/>
  <c r="T37"/>
  <c r="R37"/>
  <c r="P37"/>
  <c r="N37"/>
  <c r="L37"/>
  <c r="J37"/>
  <c r="AU36" i="2"/>
  <c r="AT36"/>
  <c r="AR36" i="5"/>
  <c r="BE36" s="1"/>
  <c r="AP36"/>
  <c r="AN36"/>
  <c r="AL36"/>
  <c r="AJ36"/>
  <c r="AH36"/>
  <c r="AF36"/>
  <c r="AD36"/>
  <c r="BB36" s="1"/>
  <c r="AB36"/>
  <c r="Z36"/>
  <c r="AZ36" s="1"/>
  <c r="X36"/>
  <c r="V36"/>
  <c r="T36"/>
  <c r="R36"/>
  <c r="P36"/>
  <c r="N36"/>
  <c r="L36"/>
  <c r="J36"/>
  <c r="AU35" i="2"/>
  <c r="AT35"/>
  <c r="AR35" i="5"/>
  <c r="BE35" s="1"/>
  <c r="AP35"/>
  <c r="AN35"/>
  <c r="AL35"/>
  <c r="AJ35"/>
  <c r="AH35"/>
  <c r="AF35"/>
  <c r="AD35"/>
  <c r="AB35"/>
  <c r="Z35"/>
  <c r="AZ35" s="1"/>
  <c r="X35"/>
  <c r="V35"/>
  <c r="T35"/>
  <c r="R35"/>
  <c r="P35"/>
  <c r="N35"/>
  <c r="L35"/>
  <c r="J35"/>
  <c r="AU34" i="2"/>
  <c r="AT34"/>
  <c r="AR34" i="5"/>
  <c r="BE34" s="1"/>
  <c r="AP34"/>
  <c r="AN34"/>
  <c r="AL34"/>
  <c r="AJ34"/>
  <c r="AH34"/>
  <c r="AF34"/>
  <c r="AD34"/>
  <c r="AB34"/>
  <c r="Z34"/>
  <c r="AZ34" s="1"/>
  <c r="X34"/>
  <c r="V34"/>
  <c r="T34"/>
  <c r="R34"/>
  <c r="P34"/>
  <c r="N34"/>
  <c r="L34"/>
  <c r="J34"/>
  <c r="AU33" i="2"/>
  <c r="AT33"/>
  <c r="AR33" i="5"/>
  <c r="BE33" s="1"/>
  <c r="AP33"/>
  <c r="AN33"/>
  <c r="AL33"/>
  <c r="AJ33"/>
  <c r="AH33"/>
  <c r="AF33"/>
  <c r="AD33"/>
  <c r="AB33"/>
  <c r="Z33"/>
  <c r="X33"/>
  <c r="V33"/>
  <c r="T33"/>
  <c r="R33"/>
  <c r="P33"/>
  <c r="N33"/>
  <c r="L33"/>
  <c r="J33"/>
  <c r="AU32" i="2"/>
  <c r="AT32"/>
  <c r="AR32" i="5"/>
  <c r="BE32" s="1"/>
  <c r="AP32"/>
  <c r="AN32"/>
  <c r="AL32"/>
  <c r="AJ32"/>
  <c r="AH32"/>
  <c r="AF32"/>
  <c r="AD32"/>
  <c r="AB32"/>
  <c r="Z32"/>
  <c r="AZ32" s="1"/>
  <c r="X32"/>
  <c r="V32"/>
  <c r="T32"/>
  <c r="R32"/>
  <c r="P32"/>
  <c r="N32"/>
  <c r="L32"/>
  <c r="J32"/>
  <c r="AT31" i="2"/>
  <c r="AU31"/>
  <c r="AR31" i="5"/>
  <c r="BE31" s="1"/>
  <c r="AP31"/>
  <c r="AN31"/>
  <c r="AL31"/>
  <c r="BD31" s="1"/>
  <c r="AJ31"/>
  <c r="AH31"/>
  <c r="AF31"/>
  <c r="AD31"/>
  <c r="AB31"/>
  <c r="Z31"/>
  <c r="AZ31" s="1"/>
  <c r="X31"/>
  <c r="V31"/>
  <c r="T31"/>
  <c r="R31"/>
  <c r="P31"/>
  <c r="N31"/>
  <c r="L31"/>
  <c r="J31"/>
  <c r="AT30" i="2"/>
  <c r="AU30"/>
  <c r="AR30" i="5"/>
  <c r="BE30" s="1"/>
  <c r="AP30"/>
  <c r="AN30"/>
  <c r="AL30"/>
  <c r="AJ30"/>
  <c r="AH30"/>
  <c r="AF30"/>
  <c r="AD30"/>
  <c r="AB30"/>
  <c r="Z30"/>
  <c r="AZ30" s="1"/>
  <c r="X30"/>
  <c r="V30"/>
  <c r="T30"/>
  <c r="R30"/>
  <c r="P30"/>
  <c r="N30"/>
  <c r="L30"/>
  <c r="J30"/>
  <c r="AT29" i="2"/>
  <c r="AU29"/>
  <c r="AR29" i="5"/>
  <c r="BE29" s="1"/>
  <c r="AP29"/>
  <c r="AN29"/>
  <c r="AL29"/>
  <c r="AJ29"/>
  <c r="AH29"/>
  <c r="AF29"/>
  <c r="AD29"/>
  <c r="AB29"/>
  <c r="Z29"/>
  <c r="X29"/>
  <c r="V29"/>
  <c r="T29"/>
  <c r="R29"/>
  <c r="P29"/>
  <c r="N29"/>
  <c r="L29"/>
  <c r="J29"/>
  <c r="AT28" i="2"/>
  <c r="AU28"/>
  <c r="AR28" i="5"/>
  <c r="BE28" s="1"/>
  <c r="AP28"/>
  <c r="AN28"/>
  <c r="AL28"/>
  <c r="AJ28"/>
  <c r="AH28"/>
  <c r="AF28"/>
  <c r="AD28"/>
  <c r="AB28"/>
  <c r="Z28"/>
  <c r="X28"/>
  <c r="V28"/>
  <c r="T28"/>
  <c r="R28"/>
  <c r="P28"/>
  <c r="N28"/>
  <c r="L28"/>
  <c r="J28"/>
  <c r="AT27" i="2"/>
  <c r="AU27"/>
  <c r="AR27" i="5"/>
  <c r="BE27" s="1"/>
  <c r="AP27"/>
  <c r="AN27"/>
  <c r="AL27"/>
  <c r="AJ27"/>
  <c r="AH27"/>
  <c r="AF27"/>
  <c r="AD27"/>
  <c r="AB27"/>
  <c r="Z27"/>
  <c r="X27"/>
  <c r="V27"/>
  <c r="T27"/>
  <c r="R27"/>
  <c r="P27"/>
  <c r="N27"/>
  <c r="L27"/>
  <c r="J27"/>
  <c r="AT26" i="2"/>
  <c r="AU26"/>
  <c r="AR26" i="5"/>
  <c r="BE26" s="1"/>
  <c r="AP26"/>
  <c r="AN26"/>
  <c r="AL26"/>
  <c r="AJ26"/>
  <c r="AH26"/>
  <c r="AF26"/>
  <c r="AD26"/>
  <c r="AB26"/>
  <c r="Z26"/>
  <c r="X26"/>
  <c r="V26"/>
  <c r="T26"/>
  <c r="R26"/>
  <c r="P26"/>
  <c r="N26"/>
  <c r="L26"/>
  <c r="J26"/>
  <c r="AT25" i="2"/>
  <c r="AU25"/>
  <c r="AR25" i="5"/>
  <c r="BE25" s="1"/>
  <c r="AP25"/>
  <c r="AN25"/>
  <c r="AK49"/>
  <c r="BC49" s="1"/>
  <c r="AI49"/>
  <c r="AG49"/>
  <c r="AE49"/>
  <c r="AC49"/>
  <c r="AA49"/>
  <c r="Y49"/>
  <c r="AY49" s="1"/>
  <c r="W49"/>
  <c r="U49"/>
  <c r="S49"/>
  <c r="Q49"/>
  <c r="O49"/>
  <c r="M49"/>
  <c r="K49"/>
  <c r="I49"/>
  <c r="G49"/>
  <c r="AQ48"/>
  <c r="AO48"/>
  <c r="AM48"/>
  <c r="AK48"/>
  <c r="BC48" s="1"/>
  <c r="AI48"/>
  <c r="AG48"/>
  <c r="AE48"/>
  <c r="AC48"/>
  <c r="AA48"/>
  <c r="Y48"/>
  <c r="AY48" s="1"/>
  <c r="W48"/>
  <c r="U48"/>
  <c r="S48"/>
  <c r="Q48"/>
  <c r="O48"/>
  <c r="M48"/>
  <c r="K48"/>
  <c r="I48"/>
  <c r="G48"/>
  <c r="AQ47"/>
  <c r="AO47"/>
  <c r="AM47"/>
  <c r="AK47"/>
  <c r="AI47"/>
  <c r="AG47"/>
  <c r="AE47"/>
  <c r="AC47"/>
  <c r="AA47"/>
  <c r="Y47"/>
  <c r="W47"/>
  <c r="U47"/>
  <c r="S47"/>
  <c r="Q47"/>
  <c r="O47"/>
  <c r="M47"/>
  <c r="K47"/>
  <c r="I47"/>
  <c r="G47"/>
  <c r="AQ46"/>
  <c r="AO46"/>
  <c r="AK46"/>
  <c r="AI46"/>
  <c r="AG46"/>
  <c r="AE46"/>
  <c r="AC46"/>
  <c r="AA46"/>
  <c r="Y46"/>
  <c r="W61" i="2"/>
  <c r="W46" i="5"/>
  <c r="U46"/>
  <c r="S46"/>
  <c r="Q46"/>
  <c r="O46"/>
  <c r="M46"/>
  <c r="K46"/>
  <c r="I46"/>
  <c r="G46"/>
  <c r="AQ45"/>
  <c r="AO45"/>
  <c r="AM45"/>
  <c r="AK45"/>
  <c r="AI45"/>
  <c r="AG45"/>
  <c r="AE45"/>
  <c r="AC45"/>
  <c r="AA45"/>
  <c r="Y45"/>
  <c r="W45"/>
  <c r="U45"/>
  <c r="S45"/>
  <c r="Q45"/>
  <c r="O45"/>
  <c r="M45"/>
  <c r="K45"/>
  <c r="I45"/>
  <c r="G45"/>
  <c r="AW45" s="1"/>
  <c r="AQ44"/>
  <c r="AO44"/>
  <c r="AM44"/>
  <c r="AK44"/>
  <c r="BC44" s="1"/>
  <c r="AI44"/>
  <c r="AG44"/>
  <c r="AE44"/>
  <c r="AC44"/>
  <c r="AA44"/>
  <c r="Y44"/>
  <c r="W44"/>
  <c r="U44"/>
  <c r="S44"/>
  <c r="Q44"/>
  <c r="O44"/>
  <c r="M44"/>
  <c r="K44"/>
  <c r="I44"/>
  <c r="G44"/>
  <c r="AQ43"/>
  <c r="AO43"/>
  <c r="AM43"/>
  <c r="AK43"/>
  <c r="AI43"/>
  <c r="AG43"/>
  <c r="AE43"/>
  <c r="AC43"/>
  <c r="AA43"/>
  <c r="Y43"/>
  <c r="W43"/>
  <c r="U43"/>
  <c r="S43"/>
  <c r="Q43"/>
  <c r="O43"/>
  <c r="M43"/>
  <c r="K43"/>
  <c r="I43"/>
  <c r="G43"/>
  <c r="AQ42"/>
  <c r="AO42"/>
  <c r="AM42"/>
  <c r="AK42"/>
  <c r="AI42"/>
  <c r="AG42"/>
  <c r="AE42"/>
  <c r="AC42"/>
  <c r="AA42"/>
  <c r="Y42"/>
  <c r="AY42" s="1"/>
  <c r="W42"/>
  <c r="U42"/>
  <c r="S42"/>
  <c r="Q42"/>
  <c r="O42"/>
  <c r="M42"/>
  <c r="K42"/>
  <c r="I42"/>
  <c r="BA42" s="1"/>
  <c r="G42"/>
  <c r="AQ41"/>
  <c r="AO41"/>
  <c r="AM41"/>
  <c r="AK41"/>
  <c r="AI41"/>
  <c r="AG41"/>
  <c r="AE41"/>
  <c r="AC41"/>
  <c r="AA41"/>
  <c r="Y41"/>
  <c r="W41"/>
  <c r="U41"/>
  <c r="S41"/>
  <c r="Q41"/>
  <c r="O41"/>
  <c r="M41"/>
  <c r="K41"/>
  <c r="I41"/>
  <c r="G41"/>
  <c r="AW41" s="1"/>
  <c r="AQ40"/>
  <c r="AO40"/>
  <c r="AM40"/>
  <c r="AK40"/>
  <c r="BC40" s="1"/>
  <c r="AI40"/>
  <c r="AG40"/>
  <c r="AE40"/>
  <c r="AC40"/>
  <c r="AA40"/>
  <c r="Y40"/>
  <c r="W40"/>
  <c r="U40"/>
  <c r="S40"/>
  <c r="Q40"/>
  <c r="O40"/>
  <c r="M40"/>
  <c r="K40"/>
  <c r="I40"/>
  <c r="BA40" s="1"/>
  <c r="G40"/>
  <c r="AQ39"/>
  <c r="AO39"/>
  <c r="AM39"/>
  <c r="AK39"/>
  <c r="AI39"/>
  <c r="AG39"/>
  <c r="AE39"/>
  <c r="AC39"/>
  <c r="AA39"/>
  <c r="Y39"/>
  <c r="W39"/>
  <c r="U39"/>
  <c r="S39"/>
  <c r="Q39"/>
  <c r="O39"/>
  <c r="M39"/>
  <c r="K39"/>
  <c r="I39"/>
  <c r="G39"/>
  <c r="AQ38"/>
  <c r="AO38"/>
  <c r="AM38"/>
  <c r="AK38"/>
  <c r="AI38"/>
  <c r="AG38"/>
  <c r="AE38"/>
  <c r="AC38"/>
  <c r="AA38"/>
  <c r="Y38"/>
  <c r="AY38" s="1"/>
  <c r="W38"/>
  <c r="U38"/>
  <c r="S38"/>
  <c r="Q38"/>
  <c r="O38"/>
  <c r="M38"/>
  <c r="K38"/>
  <c r="I38"/>
  <c r="G38"/>
  <c r="AQ37"/>
  <c r="AO37"/>
  <c r="AM37"/>
  <c r="AK37"/>
  <c r="AI37"/>
  <c r="AG37"/>
  <c r="AE37"/>
  <c r="AC37"/>
  <c r="AA37"/>
  <c r="Y37"/>
  <c r="W37"/>
  <c r="U37"/>
  <c r="S37"/>
  <c r="Q37"/>
  <c r="O37"/>
  <c r="M37"/>
  <c r="K37"/>
  <c r="I37"/>
  <c r="G37"/>
  <c r="AQ36"/>
  <c r="AO36"/>
  <c r="AM36"/>
  <c r="AK36"/>
  <c r="BC36" s="1"/>
  <c r="AI36"/>
  <c r="AG36"/>
  <c r="AE36"/>
  <c r="AC36"/>
  <c r="AA36"/>
  <c r="Y36"/>
  <c r="W36"/>
  <c r="U36"/>
  <c r="S36"/>
  <c r="Q36"/>
  <c r="O36"/>
  <c r="M36"/>
  <c r="K36"/>
  <c r="I36"/>
  <c r="G36"/>
  <c r="AQ35"/>
  <c r="AO35"/>
  <c r="AM35"/>
  <c r="AK35"/>
  <c r="AI35"/>
  <c r="AG35"/>
  <c r="AE35"/>
  <c r="AC35"/>
  <c r="AA35"/>
  <c r="Y35"/>
  <c r="W35"/>
  <c r="U35"/>
  <c r="S35"/>
  <c r="Q35"/>
  <c r="O35"/>
  <c r="M35"/>
  <c r="K35"/>
  <c r="I35"/>
  <c r="G35"/>
  <c r="AQ34"/>
  <c r="AO34"/>
  <c r="AM34"/>
  <c r="AK34"/>
  <c r="AI34"/>
  <c r="AG34"/>
  <c r="AE34"/>
  <c r="AC34"/>
  <c r="AA34"/>
  <c r="Y34"/>
  <c r="AY34" s="1"/>
  <c r="W34"/>
  <c r="U34"/>
  <c r="S34"/>
  <c r="Q34"/>
  <c r="O34"/>
  <c r="M34"/>
  <c r="K34"/>
  <c r="AJ61" i="2"/>
  <c r="I34" i="5"/>
  <c r="G34"/>
  <c r="AW34" s="1"/>
  <c r="AQ33"/>
  <c r="AO33"/>
  <c r="AM33"/>
  <c r="AK33"/>
  <c r="BC33" s="1"/>
  <c r="AI33"/>
  <c r="J61" i="2"/>
  <c r="AG33" i="5"/>
  <c r="AE33"/>
  <c r="AC33"/>
  <c r="AA33"/>
  <c r="Y33"/>
  <c r="W33"/>
  <c r="U33"/>
  <c r="AS55" i="2"/>
  <c r="S33" i="5"/>
  <c r="Q33"/>
  <c r="O33"/>
  <c r="M33"/>
  <c r="AS58" i="2"/>
  <c r="K33" i="5"/>
  <c r="I33"/>
  <c r="G33"/>
  <c r="AW33" s="1"/>
  <c r="AQ32"/>
  <c r="AO32"/>
  <c r="AM32"/>
  <c r="AK32"/>
  <c r="AI32"/>
  <c r="AG32"/>
  <c r="AE32"/>
  <c r="AC32"/>
  <c r="AA32"/>
  <c r="Y32"/>
  <c r="AY32" s="1"/>
  <c r="W32"/>
  <c r="U32"/>
  <c r="S32"/>
  <c r="Q32"/>
  <c r="O32"/>
  <c r="M32"/>
  <c r="K32"/>
  <c r="I32"/>
  <c r="BA32" s="1"/>
  <c r="G32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AW29" s="1"/>
  <c r="AQ28"/>
  <c r="AO28"/>
  <c r="AM28"/>
  <c r="AK28"/>
  <c r="AI28"/>
  <c r="AG28"/>
  <c r="AE28"/>
  <c r="AC28"/>
  <c r="AE61" i="2"/>
  <c r="R61"/>
  <c r="Y28" i="5"/>
  <c r="AY28" s="1"/>
  <c r="W28"/>
  <c r="U28"/>
  <c r="S28"/>
  <c r="Q28"/>
  <c r="O28"/>
  <c r="M28"/>
  <c r="K28"/>
  <c r="I28"/>
  <c r="G28"/>
  <c r="AQ27"/>
  <c r="AO27"/>
  <c r="AM27"/>
  <c r="AK27"/>
  <c r="BC27" s="1"/>
  <c r="AI27"/>
  <c r="AG27"/>
  <c r="AE27"/>
  <c r="AC27"/>
  <c r="AA27"/>
  <c r="Y27"/>
  <c r="AY27" s="1"/>
  <c r="W27"/>
  <c r="U27"/>
  <c r="S27"/>
  <c r="Q27"/>
  <c r="O27"/>
  <c r="M27"/>
  <c r="K27"/>
  <c r="I27"/>
  <c r="G27"/>
  <c r="AQ26"/>
  <c r="AO26"/>
  <c r="AM26"/>
  <c r="AK26"/>
  <c r="AI26"/>
  <c r="AG26"/>
  <c r="AE26"/>
  <c r="BA26" s="1"/>
  <c r="AC26"/>
  <c r="AA26"/>
  <c r="Y26"/>
  <c r="W26"/>
  <c r="U26"/>
  <c r="S26"/>
  <c r="Q26"/>
  <c r="O26"/>
  <c r="M26"/>
  <c r="K26"/>
  <c r="I26"/>
  <c r="G26"/>
  <c r="AW26" s="1"/>
  <c r="AQ25"/>
  <c r="AO25"/>
  <c r="AM25"/>
  <c r="AK25"/>
  <c r="BC25" s="1"/>
  <c r="AI25"/>
  <c r="AG25"/>
  <c r="AE25"/>
  <c r="AC25"/>
  <c r="AA25"/>
  <c r="Y25"/>
  <c r="AY25" s="1"/>
  <c r="W25"/>
  <c r="AJ25"/>
  <c r="AF25"/>
  <c r="AB25"/>
  <c r="X25"/>
  <c r="U25"/>
  <c r="S25"/>
  <c r="Q25"/>
  <c r="O25"/>
  <c r="M25"/>
  <c r="K25"/>
  <c r="I25"/>
  <c r="G25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AQ23"/>
  <c r="AO23"/>
  <c r="AM23"/>
  <c r="AK23"/>
  <c r="BC23" s="1"/>
  <c r="AI23"/>
  <c r="AG23"/>
  <c r="AE23"/>
  <c r="AC23"/>
  <c r="AA23"/>
  <c r="Y23"/>
  <c r="AY23" s="1"/>
  <c r="W23"/>
  <c r="U23"/>
  <c r="S23"/>
  <c r="Q23"/>
  <c r="O23"/>
  <c r="M23"/>
  <c r="K23"/>
  <c r="I23"/>
  <c r="G23"/>
  <c r="AQ22"/>
  <c r="AO22"/>
  <c r="AM22"/>
  <c r="AK22"/>
  <c r="AI22"/>
  <c r="AG22"/>
  <c r="AE22"/>
  <c r="BA22" s="1"/>
  <c r="AC22"/>
  <c r="AA22"/>
  <c r="Y22"/>
  <c r="W22"/>
  <c r="U22"/>
  <c r="S22"/>
  <c r="Q22"/>
  <c r="O22"/>
  <c r="M22"/>
  <c r="K22"/>
  <c r="I22"/>
  <c r="G22"/>
  <c r="AQ21"/>
  <c r="AO21"/>
  <c r="AM21"/>
  <c r="AK21"/>
  <c r="BC21" s="1"/>
  <c r="AI21"/>
  <c r="AG21"/>
  <c r="AE21"/>
  <c r="AC21"/>
  <c r="AA21"/>
  <c r="Y21"/>
  <c r="AY21" s="1"/>
  <c r="W21"/>
  <c r="U21"/>
  <c r="S21"/>
  <c r="Q21"/>
  <c r="O21"/>
  <c r="M21"/>
  <c r="K21"/>
  <c r="I21"/>
  <c r="G21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AQ19"/>
  <c r="AO19"/>
  <c r="AM19"/>
  <c r="AK19"/>
  <c r="BC19" s="1"/>
  <c r="AI19"/>
  <c r="AG19"/>
  <c r="AE19"/>
  <c r="AC19"/>
  <c r="AA19"/>
  <c r="Y19"/>
  <c r="AY19" s="1"/>
  <c r="W19"/>
  <c r="U19"/>
  <c r="S19"/>
  <c r="Q19"/>
  <c r="O19"/>
  <c r="M19"/>
  <c r="K19"/>
  <c r="I19"/>
  <c r="G19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AQ17"/>
  <c r="AO17"/>
  <c r="AM17"/>
  <c r="AK17"/>
  <c r="BC17" s="1"/>
  <c r="AI17"/>
  <c r="AG17"/>
  <c r="AE17"/>
  <c r="AC17"/>
  <c r="AA17"/>
  <c r="Y17"/>
  <c r="W17"/>
  <c r="U17"/>
  <c r="S17"/>
  <c r="Q17"/>
  <c r="O17"/>
  <c r="M17"/>
  <c r="K17"/>
  <c r="I17"/>
  <c r="G17"/>
  <c r="AQ16"/>
  <c r="AO16"/>
  <c r="AM16"/>
  <c r="AK16"/>
  <c r="AI16"/>
  <c r="AG16"/>
  <c r="AE16"/>
  <c r="BA16" s="1"/>
  <c r="AC16"/>
  <c r="AA16"/>
  <c r="Y16"/>
  <c r="W16"/>
  <c r="U16"/>
  <c r="S16"/>
  <c r="Q16"/>
  <c r="O16"/>
  <c r="M16"/>
  <c r="K16"/>
  <c r="I16"/>
  <c r="G16"/>
  <c r="AW16" s="1"/>
  <c r="AQ15"/>
  <c r="AO15"/>
  <c r="AM15"/>
  <c r="AK15"/>
  <c r="AI15"/>
  <c r="AG15"/>
  <c r="AE15"/>
  <c r="AC15"/>
  <c r="AA15"/>
  <c r="Y15"/>
  <c r="AY15" s="1"/>
  <c r="W15"/>
  <c r="U15"/>
  <c r="S15"/>
  <c r="Q15"/>
  <c r="O15"/>
  <c r="M15"/>
  <c r="K15"/>
  <c r="I15"/>
  <c r="G15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AW14" s="1"/>
  <c r="AQ13"/>
  <c r="AO13"/>
  <c r="AM13"/>
  <c r="AK13"/>
  <c r="AI13"/>
  <c r="AG13"/>
  <c r="AE13"/>
  <c r="AC13"/>
  <c r="AA13"/>
  <c r="Y13"/>
  <c r="AY13" s="1"/>
  <c r="W13"/>
  <c r="U13"/>
  <c r="S13"/>
  <c r="Q13"/>
  <c r="O13"/>
  <c r="M13"/>
  <c r="I13"/>
  <c r="G13"/>
  <c r="AL25"/>
  <c r="AH25"/>
  <c r="AD25"/>
  <c r="Z25"/>
  <c r="V25"/>
  <c r="T25"/>
  <c r="R25"/>
  <c r="P25"/>
  <c r="N25"/>
  <c r="L25"/>
  <c r="J25"/>
  <c r="AT24" i="2"/>
  <c r="AU24"/>
  <c r="AR24" i="5"/>
  <c r="BE24" s="1"/>
  <c r="AP24"/>
  <c r="AN24"/>
  <c r="AL24"/>
  <c r="AJ24"/>
  <c r="AH24"/>
  <c r="AF24"/>
  <c r="AD24"/>
  <c r="AB24"/>
  <c r="Z24"/>
  <c r="X24"/>
  <c r="V24"/>
  <c r="T24"/>
  <c r="R24"/>
  <c r="P24"/>
  <c r="N24"/>
  <c r="L24"/>
  <c r="J24"/>
  <c r="AT23" i="2"/>
  <c r="AU23"/>
  <c r="AR23" i="5"/>
  <c r="BE23" s="1"/>
  <c r="AP23"/>
  <c r="AN23"/>
  <c r="AL23"/>
  <c r="AJ23"/>
  <c r="AH23"/>
  <c r="AF23"/>
  <c r="AD23"/>
  <c r="AB23"/>
  <c r="Z23"/>
  <c r="X23"/>
  <c r="V23"/>
  <c r="T23"/>
  <c r="R23"/>
  <c r="P23"/>
  <c r="N23"/>
  <c r="L23"/>
  <c r="J23"/>
  <c r="AT22" i="2"/>
  <c r="AU22"/>
  <c r="AR22" i="5"/>
  <c r="BE22" s="1"/>
  <c r="AP22"/>
  <c r="AN22"/>
  <c r="AL22"/>
  <c r="AJ22"/>
  <c r="AH22"/>
  <c r="AF22"/>
  <c r="AD22"/>
  <c r="AB22"/>
  <c r="Z22"/>
  <c r="X22"/>
  <c r="V22"/>
  <c r="T22"/>
  <c r="R22"/>
  <c r="P22"/>
  <c r="N22"/>
  <c r="J22"/>
  <c r="AU21" i="2"/>
  <c r="AT21"/>
  <c r="AR21" i="5"/>
  <c r="BE21" s="1"/>
  <c r="AP21"/>
  <c r="AN21"/>
  <c r="AL21"/>
  <c r="BD21" s="1"/>
  <c r="AJ21"/>
  <c r="AH21"/>
  <c r="AF21"/>
  <c r="AD21"/>
  <c r="AB21"/>
  <c r="Z21"/>
  <c r="AZ21" s="1"/>
  <c r="X21"/>
  <c r="V21"/>
  <c r="T21"/>
  <c r="R21"/>
  <c r="P21"/>
  <c r="N21"/>
  <c r="L21"/>
  <c r="J21"/>
  <c r="AU20" i="2"/>
  <c r="AT20"/>
  <c r="AR20" i="5"/>
  <c r="BE20" s="1"/>
  <c r="AP20"/>
  <c r="AN20"/>
  <c r="AL20"/>
  <c r="AJ20"/>
  <c r="AH20"/>
  <c r="AF20"/>
  <c r="AD20"/>
  <c r="AB20"/>
  <c r="Z20"/>
  <c r="AZ20" s="1"/>
  <c r="X20"/>
  <c r="V20"/>
  <c r="T20"/>
  <c r="R20"/>
  <c r="P20"/>
  <c r="N20"/>
  <c r="L20"/>
  <c r="J20"/>
  <c r="AU19" i="2"/>
  <c r="AT19"/>
  <c r="AR19" i="5"/>
  <c r="BE19" s="1"/>
  <c r="AP19"/>
  <c r="AN19"/>
  <c r="AL19"/>
  <c r="BD19" s="1"/>
  <c r="AJ19"/>
  <c r="AH19"/>
  <c r="AF19"/>
  <c r="AD19"/>
  <c r="AB19"/>
  <c r="Z19"/>
  <c r="AZ19" s="1"/>
  <c r="X19"/>
  <c r="V19"/>
  <c r="T19"/>
  <c r="R19"/>
  <c r="P19"/>
  <c r="N19"/>
  <c r="L19"/>
  <c r="J19"/>
  <c r="AU18" i="2"/>
  <c r="AT18"/>
  <c r="AR18" i="5"/>
  <c r="BE18" s="1"/>
  <c r="AP18"/>
  <c r="AN18"/>
  <c r="AL18"/>
  <c r="AJ18"/>
  <c r="AH18"/>
  <c r="AF18"/>
  <c r="AD18"/>
  <c r="AB18"/>
  <c r="Z18"/>
  <c r="AZ18" s="1"/>
  <c r="X18"/>
  <c r="V18"/>
  <c r="T18"/>
  <c r="R18"/>
  <c r="P18"/>
  <c r="N18"/>
  <c r="L18"/>
  <c r="J18"/>
  <c r="AU17" i="2"/>
  <c r="AT17"/>
  <c r="AR17" i="5"/>
  <c r="BE17" s="1"/>
  <c r="AP17"/>
  <c r="AN17"/>
  <c r="AL17"/>
  <c r="BD17" s="1"/>
  <c r="AJ17"/>
  <c r="AH17"/>
  <c r="AF17"/>
  <c r="AD17"/>
  <c r="AB17"/>
  <c r="Z17"/>
  <c r="AZ17" s="1"/>
  <c r="X17"/>
  <c r="V17"/>
  <c r="T17"/>
  <c r="R17"/>
  <c r="P17"/>
  <c r="N17"/>
  <c r="L17"/>
  <c r="J17"/>
  <c r="AU16" i="2"/>
  <c r="AT16"/>
  <c r="AR16" i="5"/>
  <c r="BE16" s="1"/>
  <c r="AP16"/>
  <c r="AN16"/>
  <c r="AL16"/>
  <c r="AJ16"/>
  <c r="AH16"/>
  <c r="AF16"/>
  <c r="AD16"/>
  <c r="AB16"/>
  <c r="Z16"/>
  <c r="AZ16" s="1"/>
  <c r="X16"/>
  <c r="V16"/>
  <c r="T16"/>
  <c r="R16"/>
  <c r="P16"/>
  <c r="N16"/>
  <c r="L16"/>
  <c r="J16"/>
  <c r="H16"/>
  <c r="AT15" i="2"/>
  <c r="AU15"/>
  <c r="AP15" i="5"/>
  <c r="AN15"/>
  <c r="AL15"/>
  <c r="AJ15"/>
  <c r="AH15"/>
  <c r="AF15"/>
  <c r="AD15"/>
  <c r="AB15"/>
  <c r="Z15"/>
  <c r="X15"/>
  <c r="V15"/>
  <c r="T15"/>
  <c r="R15"/>
  <c r="P15"/>
  <c r="N15"/>
  <c r="L15"/>
  <c r="J15"/>
  <c r="H15"/>
  <c r="AU14" i="2"/>
  <c r="AT14"/>
  <c r="AR14" i="5"/>
  <c r="BE14" s="1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AT13" i="2"/>
  <c r="AU13"/>
  <c r="AR13" i="5"/>
  <c r="BE13" s="1"/>
  <c r="AP13"/>
  <c r="AN13"/>
  <c r="AL13"/>
  <c r="AJ13"/>
  <c r="AH13"/>
  <c r="AF13"/>
  <c r="Z13"/>
  <c r="X13"/>
  <c r="V13"/>
  <c r="N13"/>
  <c r="J13"/>
  <c r="H13"/>
  <c r="AS45" i="2"/>
  <c r="AS33"/>
  <c r="AK61"/>
  <c r="AC61"/>
  <c r="AQ61"/>
  <c r="Z61"/>
  <c r="AS16"/>
  <c r="AS24"/>
  <c r="L61"/>
  <c r="R13" i="5"/>
  <c r="E20"/>
  <c r="AU20" s="1"/>
  <c r="AS20" i="2"/>
  <c r="AM61"/>
  <c r="AS17"/>
  <c r="Y61"/>
  <c r="L13" i="5"/>
  <c r="X61" i="2"/>
  <c r="AS26"/>
  <c r="AS13"/>
  <c r="H23" i="5"/>
  <c r="J12"/>
  <c r="AS51" i="2"/>
  <c r="AN61"/>
  <c r="AF61"/>
  <c r="AS46"/>
  <c r="AB13" i="5"/>
  <c r="AS28" i="2"/>
  <c r="E28" i="5"/>
  <c r="AU28" s="1"/>
  <c r="AT12" i="2"/>
  <c r="AS37"/>
  <c r="AS38"/>
  <c r="AJ12" i="5"/>
  <c r="AS39" i="2"/>
  <c r="AS29"/>
  <c r="AF12" i="5"/>
  <c r="AH61" i="2"/>
  <c r="AR61"/>
  <c r="O61"/>
  <c r="AS47"/>
  <c r="AD61"/>
  <c r="AS23"/>
  <c r="I61"/>
  <c r="I12" i="5"/>
  <c r="Q61" i="2"/>
  <c r="Q12" i="5"/>
  <c r="AS54" i="2"/>
  <c r="AS49"/>
  <c r="AU57" i="5"/>
  <c r="AS34" i="2"/>
  <c r="AS40"/>
  <c r="AS25"/>
  <c r="AS44"/>
  <c r="AS30"/>
  <c r="E30" i="5"/>
  <c r="AU30" s="1"/>
  <c r="H34"/>
  <c r="AS36" i="2"/>
  <c r="AP12" i="5"/>
  <c r="AP61" i="2"/>
  <c r="M61"/>
  <c r="M12" i="5"/>
  <c r="E38"/>
  <c r="AU38" s="1"/>
  <c r="H27"/>
  <c r="AS27" i="2"/>
  <c r="H17" i="5"/>
  <c r="T13"/>
  <c r="F61" i="2"/>
  <c r="F65" s="1"/>
  <c r="E60" i="5"/>
  <c r="H61" i="2"/>
  <c r="AS15"/>
  <c r="H28" i="5"/>
  <c r="E27"/>
  <c r="AU27" s="1"/>
  <c r="AO12"/>
  <c r="AS42" i="2"/>
  <c r="AS35"/>
  <c r="AS14"/>
  <c r="AG12" i="5"/>
  <c r="E52"/>
  <c r="AU52" s="1"/>
  <c r="AS52" i="2"/>
  <c r="E58" i="5"/>
  <c r="AU58" s="1"/>
  <c r="H37"/>
  <c r="AB61" i="2"/>
  <c r="AB12" i="5"/>
  <c r="K61" i="2"/>
  <c r="W12" i="5"/>
  <c r="H45"/>
  <c r="AS41" i="2"/>
  <c r="E41" i="5"/>
  <c r="AU41" s="1"/>
  <c r="T61" i="2"/>
  <c r="V61"/>
  <c r="V12" i="5"/>
  <c r="AS19" i="2"/>
  <c r="E19" i="5"/>
  <c r="AU19" s="1"/>
  <c r="L12"/>
  <c r="AU12" i="2"/>
  <c r="AU61" s="1"/>
  <c r="E26" i="5"/>
  <c r="AU26" s="1"/>
  <c r="H29"/>
  <c r="L22"/>
  <c r="AS22" i="2"/>
  <c r="AS32"/>
  <c r="E32" i="5"/>
  <c r="AU32" s="1"/>
  <c r="AS18" i="2"/>
  <c r="AS50"/>
  <c r="E50" i="5"/>
  <c r="AU50" s="1"/>
  <c r="AS31" i="2"/>
  <c r="R12" i="5"/>
  <c r="F42"/>
  <c r="AV42" s="1"/>
  <c r="K13"/>
  <c r="E46"/>
  <c r="S12"/>
  <c r="E37"/>
  <c r="AU37" s="1"/>
  <c r="H32"/>
  <c r="AS53" i="2"/>
  <c r="E53" i="5"/>
  <c r="AU53" s="1"/>
  <c r="H25"/>
  <c r="AQ12"/>
  <c r="H42"/>
  <c r="E47"/>
  <c r="AU47" s="1"/>
  <c r="E23"/>
  <c r="AU23" s="1"/>
  <c r="E13"/>
  <c r="AU13" s="1"/>
  <c r="AC12"/>
  <c r="AN12"/>
  <c r="E44"/>
  <c r="AU44" s="1"/>
  <c r="AS21" i="2"/>
  <c r="AK12" i="5"/>
  <c r="AS48" i="2"/>
  <c r="E39" i="5"/>
  <c r="AU39" s="1"/>
  <c r="E29"/>
  <c r="AU29" s="1"/>
  <c r="H59"/>
  <c r="E15"/>
  <c r="AU15" s="1"/>
  <c r="H26"/>
  <c r="E42"/>
  <c r="AU42" s="1"/>
  <c r="E14"/>
  <c r="AU14" s="1"/>
  <c r="AS56" i="2"/>
  <c r="E56" i="5"/>
  <c r="AU56" s="1"/>
  <c r="H39"/>
  <c r="F53"/>
  <c r="AV53" s="1"/>
  <c r="H53"/>
  <c r="H38"/>
  <c r="AS43" i="2"/>
  <c r="H33" i="5"/>
  <c r="AD13"/>
  <c r="AD6" s="1"/>
  <c r="E24"/>
  <c r="AU24" s="1"/>
  <c r="H36"/>
  <c r="F18"/>
  <c r="AV18" s="1"/>
  <c r="P13"/>
  <c r="H40"/>
  <c r="N61" i="2"/>
  <c r="E59" i="5"/>
  <c r="AU59" s="1"/>
  <c r="F38"/>
  <c r="AV38" s="1"/>
  <c r="AI12"/>
  <c r="F12"/>
  <c r="AV12" s="1"/>
  <c r="F60"/>
  <c r="H49"/>
  <c r="AR12"/>
  <c r="BE12" s="1"/>
  <c r="H44"/>
  <c r="AE12"/>
  <c r="BA12" s="1"/>
  <c r="AM12"/>
  <c r="H21"/>
  <c r="E45"/>
  <c r="AU45" s="1"/>
  <c r="H22"/>
  <c r="O12"/>
  <c r="AL12"/>
  <c r="E48"/>
  <c r="AU48" s="1"/>
  <c r="Z12"/>
  <c r="E31"/>
  <c r="AU31" s="1"/>
  <c r="H19"/>
  <c r="E43"/>
  <c r="AU43" s="1"/>
  <c r="H20"/>
  <c r="H48"/>
  <c r="AD12"/>
  <c r="E54"/>
  <c r="AU54" s="1"/>
  <c r="H18"/>
  <c r="H54"/>
  <c r="AX54" s="1"/>
  <c r="E36"/>
  <c r="AU36" s="1"/>
  <c r="X12"/>
  <c r="E35"/>
  <c r="AU35" s="1"/>
  <c r="P12"/>
  <c r="P61" i="2"/>
  <c r="AV57" i="5"/>
  <c r="E40"/>
  <c r="AU40" s="1"/>
  <c r="H58"/>
  <c r="U12"/>
  <c r="N12"/>
  <c r="F49"/>
  <c r="AV49" s="1"/>
  <c r="F41"/>
  <c r="AV41" s="1"/>
  <c r="H47"/>
  <c r="E34"/>
  <c r="AU34" s="1"/>
  <c r="F56"/>
  <c r="AV56" s="1"/>
  <c r="AA12"/>
  <c r="H55"/>
  <c r="AX55" s="1"/>
  <c r="G12"/>
  <c r="F55"/>
  <c r="AV55" s="1"/>
  <c r="AS51"/>
  <c r="E21"/>
  <c r="AU21" s="1"/>
  <c r="H24"/>
  <c r="E12"/>
  <c r="AU12" s="1"/>
  <c r="E33"/>
  <c r="AU33" s="1"/>
  <c r="E17"/>
  <c r="AU17" s="1"/>
  <c r="F36"/>
  <c r="F20"/>
  <c r="AV20" s="1"/>
  <c r="H41"/>
  <c r="F21"/>
  <c r="AV21" s="1"/>
  <c r="H52"/>
  <c r="E22"/>
  <c r="AU22" s="1"/>
  <c r="H35"/>
  <c r="H31"/>
  <c r="H60"/>
  <c r="E18"/>
  <c r="AU18" s="1"/>
  <c r="AT51"/>
  <c r="N52" i="1" s="1"/>
  <c r="O52" s="1"/>
  <c r="F46" i="5"/>
  <c r="AV46" s="1"/>
  <c r="E16"/>
  <c r="AU16" s="1"/>
  <c r="F26"/>
  <c r="H12"/>
  <c r="E25"/>
  <c r="AU25" s="1"/>
  <c r="F59"/>
  <c r="AV59" s="1"/>
  <c r="T12"/>
  <c r="F52"/>
  <c r="AV52" s="1"/>
  <c r="F13"/>
  <c r="AV13" s="1"/>
  <c r="H57"/>
  <c r="F50"/>
  <c r="AV50" s="1"/>
  <c r="K12"/>
  <c r="F25"/>
  <c r="AV25" s="1"/>
  <c r="F23"/>
  <c r="AV23" s="1"/>
  <c r="F48"/>
  <c r="AV48" s="1"/>
  <c r="F16"/>
  <c r="AH12"/>
  <c r="Y12"/>
  <c r="F31"/>
  <c r="AV31" s="1"/>
  <c r="H46"/>
  <c r="F43"/>
  <c r="AV43" s="1"/>
  <c r="H56"/>
  <c r="AX56" s="1"/>
  <c r="F39"/>
  <c r="AV39" s="1"/>
  <c r="H30"/>
  <c r="F54"/>
  <c r="AV54" s="1"/>
  <c r="E49"/>
  <c r="AU49" s="1"/>
  <c r="H43"/>
  <c r="F40"/>
  <c r="F32"/>
  <c r="AV32" s="1"/>
  <c r="F27"/>
  <c r="AV27" s="1"/>
  <c r="H50"/>
  <c r="F22"/>
  <c r="AV22" s="1"/>
  <c r="F24"/>
  <c r="AV24" s="1"/>
  <c r="F47"/>
  <c r="AV47" s="1"/>
  <c r="E55"/>
  <c r="AU55" s="1"/>
  <c r="F44"/>
  <c r="AV44" s="1"/>
  <c r="F58"/>
  <c r="AV58" s="1"/>
  <c r="F19"/>
  <c r="F33"/>
  <c r="AV33" s="1"/>
  <c r="F17"/>
  <c r="AV17" s="1"/>
  <c r="F45"/>
  <c r="AV45" s="1"/>
  <c r="F29"/>
  <c r="F14"/>
  <c r="AV14" s="1"/>
  <c r="F28"/>
  <c r="AV28" s="1"/>
  <c r="F35"/>
  <c r="AV35" s="1"/>
  <c r="F37"/>
  <c r="AV37" s="1"/>
  <c r="F15"/>
  <c r="AV15" s="1"/>
  <c r="F34"/>
  <c r="F30"/>
  <c r="AV30" s="1"/>
  <c r="AZ14" l="1"/>
  <c r="AZ22"/>
  <c r="AZ23"/>
  <c r="BD23"/>
  <c r="AZ24"/>
  <c r="BD24"/>
  <c r="AY14"/>
  <c r="BC14"/>
  <c r="AY16"/>
  <c r="AW17"/>
  <c r="BC18"/>
  <c r="AW19"/>
  <c r="BA19"/>
  <c r="BC20"/>
  <c r="AW21"/>
  <c r="AY22"/>
  <c r="AW23"/>
  <c r="AY24"/>
  <c r="AY26"/>
  <c r="AW27"/>
  <c r="BA28"/>
  <c r="BA29"/>
  <c r="BC29"/>
  <c r="AW30"/>
  <c r="BC31"/>
  <c r="AW32"/>
  <c r="AY33"/>
  <c r="BA34"/>
  <c r="BA35"/>
  <c r="AY35"/>
  <c r="BC35"/>
  <c r="BA37"/>
  <c r="AY37"/>
  <c r="BC37"/>
  <c r="AW38"/>
  <c r="BA39"/>
  <c r="AY39"/>
  <c r="BC39"/>
  <c r="AW40"/>
  <c r="AY41"/>
  <c r="AW42"/>
  <c r="AY43"/>
  <c r="BC43"/>
  <c r="AW44"/>
  <c r="AY45"/>
  <c r="AW46"/>
  <c r="BC46"/>
  <c r="BC47"/>
  <c r="BD39"/>
  <c r="BB44"/>
  <c r="BB55"/>
  <c r="BD55"/>
  <c r="AZ56"/>
  <c r="BB56"/>
  <c r="BD56"/>
  <c r="AZ57"/>
  <c r="BB57"/>
  <c r="BD57"/>
  <c r="AZ58"/>
  <c r="BC57"/>
  <c r="BC52"/>
  <c r="AZ52"/>
  <c r="BD52"/>
  <c r="BB53"/>
  <c r="AY56"/>
  <c r="AY12"/>
  <c r="AW22"/>
  <c r="BC12"/>
  <c r="AW49"/>
  <c r="AW50"/>
  <c r="BA50"/>
  <c r="AY50"/>
  <c r="AW53"/>
  <c r="BA55"/>
  <c r="AW56"/>
  <c r="BC56"/>
  <c r="AW57"/>
  <c r="BA57"/>
  <c r="AY57"/>
  <c r="BA58"/>
  <c r="BC58"/>
  <c r="AW59"/>
  <c r="BC59"/>
  <c r="AS46"/>
  <c r="AU46"/>
  <c r="BA15"/>
  <c r="BA21"/>
  <c r="BA17"/>
  <c r="BA23"/>
  <c r="AW12"/>
  <c r="AW13"/>
  <c r="BA13"/>
  <c r="BC13"/>
  <c r="BA14"/>
  <c r="AW15"/>
  <c r="BC15"/>
  <c r="BC16"/>
  <c r="AY17"/>
  <c r="AW18"/>
  <c r="AY18"/>
  <c r="BA18"/>
  <c r="AW20"/>
  <c r="AY20"/>
  <c r="BA20"/>
  <c r="BC22"/>
  <c r="AW24"/>
  <c r="BA24"/>
  <c r="BC24"/>
  <c r="AW25"/>
  <c r="BA25"/>
  <c r="BC26"/>
  <c r="BA27"/>
  <c r="AW28"/>
  <c r="BC28"/>
  <c r="AY29"/>
  <c r="AY30"/>
  <c r="BC30"/>
  <c r="AW31"/>
  <c r="AY31"/>
  <c r="BC32"/>
  <c r="BC34"/>
  <c r="AW35"/>
  <c r="AW36"/>
  <c r="AY36"/>
  <c r="AW37"/>
  <c r="BC38"/>
  <c r="AW39"/>
  <c r="AY40"/>
  <c r="BC41"/>
  <c r="BC42"/>
  <c r="AW43"/>
  <c r="BA44"/>
  <c r="AY44"/>
  <c r="BA45"/>
  <c r="BC45"/>
  <c r="AY46"/>
  <c r="AW47"/>
  <c r="BA47"/>
  <c r="AY47"/>
  <c r="AW48"/>
  <c r="BA49"/>
  <c r="BC50"/>
  <c r="AY53"/>
  <c r="BC53"/>
  <c r="AW55"/>
  <c r="AY55"/>
  <c r="BA56"/>
  <c r="AW58"/>
  <c r="BA59"/>
  <c r="AY59"/>
  <c r="BA43"/>
  <c r="BA46"/>
  <c r="BA48"/>
  <c r="BA30"/>
  <c r="BA31"/>
  <c r="BA33"/>
  <c r="BA36"/>
  <c r="BA38"/>
  <c r="BA41"/>
  <c r="BA53"/>
  <c r="AS54"/>
  <c r="AZ33"/>
  <c r="AX43"/>
  <c r="AX46"/>
  <c r="AX57"/>
  <c r="AX52"/>
  <c r="AS35"/>
  <c r="AX48"/>
  <c r="AX44"/>
  <c r="AX49"/>
  <c r="AS59"/>
  <c r="AX36"/>
  <c r="AX26"/>
  <c r="AS37"/>
  <c r="AX37"/>
  <c r="AX28"/>
  <c r="AS38"/>
  <c r="BB26"/>
  <c r="BD26"/>
  <c r="BB27"/>
  <c r="BD27"/>
  <c r="BB29"/>
  <c r="BD29"/>
  <c r="BB34"/>
  <c r="BB35"/>
  <c r="BD36"/>
  <c r="BB38"/>
  <c r="BD40"/>
  <c r="AZ41"/>
  <c r="BD42"/>
  <c r="BB43"/>
  <c r="AZ44"/>
  <c r="AZ45"/>
  <c r="BB50"/>
  <c r="BD50"/>
  <c r="BB52"/>
  <c r="BB30"/>
  <c r="BD41"/>
  <c r="BB45"/>
  <c r="AS55"/>
  <c r="AX50"/>
  <c r="AX30"/>
  <c r="AH61"/>
  <c r="AX31"/>
  <c r="AX35"/>
  <c r="AX41"/>
  <c r="AS33"/>
  <c r="AX24"/>
  <c r="AX47"/>
  <c r="AX58"/>
  <c r="AS40"/>
  <c r="X61"/>
  <c r="AX18"/>
  <c r="AX19"/>
  <c r="AS31"/>
  <c r="AX21"/>
  <c r="AE61"/>
  <c r="AI61"/>
  <c r="AX40"/>
  <c r="BB13"/>
  <c r="AX33"/>
  <c r="AX38"/>
  <c r="AX53"/>
  <c r="AX39"/>
  <c r="AS42"/>
  <c r="AX59"/>
  <c r="AS39"/>
  <c r="AK61"/>
  <c r="AS44"/>
  <c r="AN61"/>
  <c r="AX42"/>
  <c r="AX25"/>
  <c r="AS53"/>
  <c r="AX32"/>
  <c r="AX29"/>
  <c r="AX45"/>
  <c r="AS60"/>
  <c r="AX17"/>
  <c r="AX27"/>
  <c r="AX34"/>
  <c r="AX23"/>
  <c r="AX14"/>
  <c r="BB14"/>
  <c r="AX15"/>
  <c r="BB15"/>
  <c r="BD15"/>
  <c r="AZ25"/>
  <c r="BB25"/>
  <c r="BD25"/>
  <c r="BB28"/>
  <c r="BD28"/>
  <c r="BD30"/>
  <c r="BB32"/>
  <c r="BB33"/>
  <c r="BD34"/>
  <c r="BB37"/>
  <c r="BD38"/>
  <c r="AZ42"/>
  <c r="BD43"/>
  <c r="BD44"/>
  <c r="BD45"/>
  <c r="AZ47"/>
  <c r="BB47"/>
  <c r="BB48"/>
  <c r="BD48"/>
  <c r="BD49"/>
  <c r="AZ53"/>
  <c r="AZ50"/>
  <c r="AT34"/>
  <c r="N35" i="1" s="1"/>
  <c r="O35" s="1"/>
  <c r="AV34" i="5"/>
  <c r="AT29"/>
  <c r="N30" i="1" s="1"/>
  <c r="O30" s="1"/>
  <c r="AV29" i="5"/>
  <c r="AT19"/>
  <c r="N20" i="1" s="1"/>
  <c r="O20" s="1"/>
  <c r="AV19" i="5"/>
  <c r="AT40"/>
  <c r="N41" i="1" s="1"/>
  <c r="O41" s="1"/>
  <c r="AV40" i="5"/>
  <c r="AT26"/>
  <c r="N27" i="1" s="1"/>
  <c r="O27" s="1"/>
  <c r="AV26" i="5"/>
  <c r="AT36"/>
  <c r="N37" i="1" s="1"/>
  <c r="O37" s="1"/>
  <c r="AV36" i="5"/>
  <c r="AT16"/>
  <c r="N17" i="1" s="1"/>
  <c r="O17" s="1"/>
  <c r="AV16" i="5"/>
  <c r="AS21"/>
  <c r="AX20"/>
  <c r="AX22"/>
  <c r="S61"/>
  <c r="AB61"/>
  <c r="AF61"/>
  <c r="AS28"/>
  <c r="AS20"/>
  <c r="BB16"/>
  <c r="BB23"/>
  <c r="BB12"/>
  <c r="AF6"/>
  <c r="AZ12"/>
  <c r="AB6"/>
  <c r="BD12"/>
  <c r="AL6"/>
  <c r="AX13"/>
  <c r="AZ13"/>
  <c r="BD13"/>
  <c r="BB17"/>
  <c r="BB18"/>
  <c r="BD18"/>
  <c r="BB21"/>
  <c r="BB22"/>
  <c r="BD22"/>
  <c r="AZ26"/>
  <c r="AZ27"/>
  <c r="AZ29"/>
  <c r="BD35"/>
  <c r="BB39"/>
  <c r="BB40"/>
  <c r="BB41"/>
  <c r="AZ43"/>
  <c r="AX12"/>
  <c r="BD14"/>
  <c r="AZ15"/>
  <c r="AX16"/>
  <c r="BD16"/>
  <c r="BB19"/>
  <c r="BB20"/>
  <c r="BD20"/>
  <c r="BB24"/>
  <c r="AZ28"/>
  <c r="BB31"/>
  <c r="BD32"/>
  <c r="BD33"/>
  <c r="AZ37"/>
  <c r="BB46"/>
  <c r="BD47"/>
  <c r="BB49"/>
  <c r="BB58"/>
  <c r="BD58"/>
  <c r="AZ59"/>
  <c r="BB59"/>
  <c r="BD59"/>
  <c r="BD53"/>
  <c r="AT45"/>
  <c r="N46" i="1" s="1"/>
  <c r="O46" s="1"/>
  <c r="AT25" i="5"/>
  <c r="N26" i="1" s="1"/>
  <c r="O26" s="1"/>
  <c r="AT59" i="5"/>
  <c r="N60" i="1" s="1"/>
  <c r="O60" s="1"/>
  <c r="AD61" i="5"/>
  <c r="AS49"/>
  <c r="AT35"/>
  <c r="N36" i="1" s="1"/>
  <c r="O36" s="1"/>
  <c r="AT24" i="5"/>
  <c r="N25" i="1" s="1"/>
  <c r="O25" s="1"/>
  <c r="AS58" i="5"/>
  <c r="AS19"/>
  <c r="AS18"/>
  <c r="AO61"/>
  <c r="AS23"/>
  <c r="Z61"/>
  <c r="AT55"/>
  <c r="N56" i="1" s="1"/>
  <c r="O56" s="1"/>
  <c r="AT14" i="5"/>
  <c r="N15" i="1" s="1"/>
  <c r="O15" s="1"/>
  <c r="AT44" i="5"/>
  <c r="N45" i="1" s="1"/>
  <c r="O45" s="1"/>
  <c r="AT47" i="5"/>
  <c r="N48" i="1" s="1"/>
  <c r="O48" s="1"/>
  <c r="AT27" i="5"/>
  <c r="N28" i="1" s="1"/>
  <c r="AT48" i="5"/>
  <c r="N49" i="1" s="1"/>
  <c r="O49" s="1"/>
  <c r="K61" i="5"/>
  <c r="AS22"/>
  <c r="AT20"/>
  <c r="N21" i="1" s="1"/>
  <c r="O21" s="1"/>
  <c r="G61" i="5"/>
  <c r="AS43"/>
  <c r="AS48"/>
  <c r="AR61"/>
  <c r="AS56"/>
  <c r="AS50"/>
  <c r="AS26"/>
  <c r="AS52"/>
  <c r="AP61"/>
  <c r="AS30"/>
  <c r="AH64"/>
  <c r="AT15"/>
  <c r="N16" i="1" s="1"/>
  <c r="O16" s="1"/>
  <c r="AT33" i="5"/>
  <c r="N34" i="1" s="1"/>
  <c r="O34" s="1"/>
  <c r="AT58" i="5"/>
  <c r="N59" i="1" s="1"/>
  <c r="O59" s="1"/>
  <c r="AT54" i="5"/>
  <c r="N55" i="1" s="1"/>
  <c r="O55" s="1"/>
  <c r="AT23" i="5"/>
  <c r="N24" i="1" s="1"/>
  <c r="O24" s="1"/>
  <c r="AS25" i="5"/>
  <c r="AS16"/>
  <c r="AS17"/>
  <c r="AA61"/>
  <c r="AT49"/>
  <c r="N50" i="1" s="1"/>
  <c r="O50" s="1"/>
  <c r="AS36" i="5"/>
  <c r="AS45"/>
  <c r="AM61"/>
  <c r="AT38"/>
  <c r="N39" i="1" s="1"/>
  <c r="O39" s="1"/>
  <c r="AS24" i="5"/>
  <c r="AS14"/>
  <c r="AS15"/>
  <c r="AS29"/>
  <c r="AC61"/>
  <c r="AS47"/>
  <c r="AQ61"/>
  <c r="AS41"/>
  <c r="AS57"/>
  <c r="AW12" i="2"/>
  <c r="AT61"/>
  <c r="AS61"/>
  <c r="AS27" i="5"/>
  <c r="AT32"/>
  <c r="N33" i="1" s="1"/>
  <c r="O33" s="1"/>
  <c r="AS32" i="5"/>
  <c r="AT43"/>
  <c r="N44" i="1" s="1"/>
  <c r="O44" s="1"/>
  <c r="AT52" i="5"/>
  <c r="N53" i="1" s="1"/>
  <c r="O53" s="1"/>
  <c r="AT41" i="5"/>
  <c r="N42" i="1" s="1"/>
  <c r="O42" s="1"/>
  <c r="H6" i="5"/>
  <c r="AT31"/>
  <c r="N32" i="1" s="1"/>
  <c r="O32" s="1"/>
  <c r="AT46" i="5"/>
  <c r="N47" i="1" s="1"/>
  <c r="O47" s="1"/>
  <c r="AT18" i="5"/>
  <c r="N19" i="1" s="1"/>
  <c r="O19" s="1"/>
  <c r="AT22" i="5"/>
  <c r="N23" i="1" s="1"/>
  <c r="O23" s="1"/>
  <c r="M61" i="5"/>
  <c r="N61"/>
  <c r="AJ61"/>
  <c r="AT50"/>
  <c r="N51" i="1" s="1"/>
  <c r="O51" s="1"/>
  <c r="AT56" i="5"/>
  <c r="N57" i="1" s="1"/>
  <c r="O57" s="1"/>
  <c r="AT42" i="5"/>
  <c r="N43" i="1" s="1"/>
  <c r="O43" s="1"/>
  <c r="AG61" i="5"/>
  <c r="AT39"/>
  <c r="N40" i="1" s="1"/>
  <c r="O40" s="1"/>
  <c r="AT53" i="5"/>
  <c r="N54" i="1" s="1"/>
  <c r="O54" s="1"/>
  <c r="AT21" i="5"/>
  <c r="N22" i="1" s="1"/>
  <c r="O22" s="1"/>
  <c r="T61" i="5"/>
  <c r="U61"/>
  <c r="AL61"/>
  <c r="V61"/>
  <c r="W61"/>
  <c r="AT30"/>
  <c r="N31" i="1" s="1"/>
  <c r="O31" s="1"/>
  <c r="Q61" i="5"/>
  <c r="AT37"/>
  <c r="N38" i="1" s="1"/>
  <c r="O38" s="1"/>
  <c r="R61" i="5"/>
  <c r="AT28"/>
  <c r="N29" i="1" s="1"/>
  <c r="O29" s="1"/>
  <c r="Y61" i="5"/>
  <c r="AS34"/>
  <c r="P61"/>
  <c r="J61"/>
  <c r="L61"/>
  <c r="O61"/>
  <c r="AT17"/>
  <c r="N18" i="1" s="1"/>
  <c r="O18" s="1"/>
  <c r="AS13" i="5"/>
  <c r="I61"/>
  <c r="F61"/>
  <c r="AT13"/>
  <c r="N14" i="1" s="1"/>
  <c r="O14" s="1"/>
  <c r="AT12" i="5"/>
  <c r="AX6" s="1"/>
  <c r="H61"/>
  <c r="L18" i="6"/>
  <c r="L10" i="15" s="1"/>
  <c r="F36" i="6"/>
  <c r="AT60" i="5"/>
  <c r="AX60"/>
  <c r="E61"/>
  <c r="AS12"/>
  <c r="AT57"/>
  <c r="N58" i="1" s="1"/>
  <c r="O58" s="1"/>
  <c r="AS63" i="5" l="1"/>
  <c r="AT63"/>
  <c r="L13" i="6"/>
  <c r="L5" i="15" s="1"/>
  <c r="N5" s="1"/>
  <c r="AS61" i="5"/>
  <c r="X46" i="6"/>
  <c r="S18"/>
  <c r="P18"/>
  <c r="N13" i="1"/>
  <c r="AT61" i="5"/>
  <c r="L36" i="6" l="1"/>
  <c r="O13"/>
  <c r="O36" s="1"/>
  <c r="D45"/>
  <c r="O13" i="1"/>
  <c r="N62"/>
  <c r="P13" i="6"/>
  <c r="P36" l="1"/>
  <c r="S36"/>
  <c r="O62" i="1"/>
</calcChain>
</file>

<file path=xl/comments1.xml><?xml version="1.0" encoding="utf-8"?>
<comments xmlns="http://schemas.openxmlformats.org/spreadsheetml/2006/main">
  <authors>
    <author>user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kendaraan, gerobak dorong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nihil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7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dr dppka ke rumah sakit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7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dr dppka ke rumah sakit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F2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ada kesalahan penganggaran
</t>
        </r>
      </text>
    </comment>
  </commentList>
</comments>
</file>

<file path=xl/sharedStrings.xml><?xml version="1.0" encoding="utf-8"?>
<sst xmlns="http://schemas.openxmlformats.org/spreadsheetml/2006/main" count="1963" uniqueCount="442">
  <si>
    <t>KABUPATEN PACITAN</t>
  </si>
  <si>
    <t>PROVINSI      :</t>
  </si>
  <si>
    <t>JAWA TIMUR</t>
  </si>
  <si>
    <t>REKAPITULASI DAFTAR MUTASI BARANG PER SKPD</t>
  </si>
  <si>
    <t>No Urut</t>
  </si>
  <si>
    <t xml:space="preserve">Kode Unit </t>
  </si>
  <si>
    <t>Kode Lokasi</t>
  </si>
  <si>
    <t xml:space="preserve">Nama SKPD </t>
  </si>
  <si>
    <t>Keadaan Per 1 Januari</t>
  </si>
  <si>
    <t>Mutasi / Perubahan</t>
  </si>
  <si>
    <t>Ket</t>
  </si>
  <si>
    <t>Jumlah Barang</t>
  </si>
  <si>
    <t>Jumlah Harga</t>
  </si>
  <si>
    <t>Berkurang</t>
  </si>
  <si>
    <t>Bertambah</t>
  </si>
  <si>
    <t> </t>
  </si>
  <si>
    <t>1.01.01  </t>
  </si>
  <si>
    <r>
      <t>DINAS PENDIDIKAN  </t>
    </r>
    <r>
      <rPr>
        <b/>
        <sz val="8"/>
        <color theme="1"/>
        <rFont val="Arial"/>
        <family val="2"/>
      </rPr>
      <t xml:space="preserve"> </t>
    </r>
  </si>
  <si>
    <t>1.02.01  </t>
  </si>
  <si>
    <t xml:space="preserve">13.09.07.01 </t>
  </si>
  <si>
    <r>
      <t>DINAS KESEHATAN  </t>
    </r>
    <r>
      <rPr>
        <b/>
        <sz val="8"/>
        <color theme="1"/>
        <rFont val="Arial"/>
        <family val="2"/>
      </rPr>
      <t xml:space="preserve"> </t>
    </r>
  </si>
  <si>
    <t>1.02.02  </t>
  </si>
  <si>
    <t xml:space="preserve">13.09.07.02 </t>
  </si>
  <si>
    <r>
      <t>RUMAH SAKIT UMUM DAERAH  </t>
    </r>
    <r>
      <rPr>
        <b/>
        <sz val="8"/>
        <color theme="1"/>
        <rFont val="Arial"/>
        <family val="2"/>
      </rPr>
      <t xml:space="preserve"> </t>
    </r>
  </si>
  <si>
    <t>1.03.01  </t>
  </si>
  <si>
    <t xml:space="preserve">13.09.05.02 </t>
  </si>
  <si>
    <r>
      <t>DINAS BINAMARGA DAN PENGAIRAN  </t>
    </r>
    <r>
      <rPr>
        <b/>
        <sz val="8"/>
        <color theme="1"/>
        <rFont val="Arial"/>
        <family val="2"/>
      </rPr>
      <t xml:space="preserve"> </t>
    </r>
  </si>
  <si>
    <t>1.03.02  </t>
  </si>
  <si>
    <t xml:space="preserve">13.09.05.01 </t>
  </si>
  <si>
    <r>
      <t>DINAS CIPTA KARYA, TATA RUANG DAN KEBERSIHAN  </t>
    </r>
    <r>
      <rPr>
        <b/>
        <sz val="8"/>
        <color theme="1"/>
        <rFont val="Arial"/>
        <family val="2"/>
      </rPr>
      <t xml:space="preserve"> </t>
    </r>
  </si>
  <si>
    <t>1.06.01  </t>
  </si>
  <si>
    <t xml:space="preserve">13.09.15.01 </t>
  </si>
  <si>
    <r>
      <t>BADAN PERENCANAAN PEMBANGUNAN DAERAH DAN PENANAMAN MODAL  </t>
    </r>
    <r>
      <rPr>
        <b/>
        <sz val="8"/>
        <color theme="1"/>
        <rFont val="Arial"/>
        <family val="2"/>
      </rPr>
      <t xml:space="preserve"> </t>
    </r>
  </si>
  <si>
    <t>1.07.01  </t>
  </si>
  <si>
    <t xml:space="preserve">13.09.06.01 </t>
  </si>
  <si>
    <r>
      <t>DINAS PERHUBUNGAN KOMUNIKASI DAN INFORMASI  </t>
    </r>
    <r>
      <rPr>
        <b/>
        <sz val="8"/>
        <color theme="1"/>
        <rFont val="Arial"/>
        <family val="2"/>
      </rPr>
      <t xml:space="preserve"> </t>
    </r>
  </si>
  <si>
    <t>1.08.01  </t>
  </si>
  <si>
    <t xml:space="preserve">13.09.16.01 </t>
  </si>
  <si>
    <r>
      <t>KANTOR LINGKUNGAN HIDUP  </t>
    </r>
    <r>
      <rPr>
        <b/>
        <sz val="8"/>
        <color theme="1"/>
        <rFont val="Arial"/>
        <family val="2"/>
      </rPr>
      <t xml:space="preserve"> </t>
    </r>
  </si>
  <si>
    <t>1.10.01  </t>
  </si>
  <si>
    <t xml:space="preserve">13.09.10.01 </t>
  </si>
  <si>
    <r>
      <t>DINAS KEPENDUDUKAN DAN CATATAN SIPIL  </t>
    </r>
    <r>
      <rPr>
        <b/>
        <sz val="8"/>
        <color theme="1"/>
        <rFont val="Arial"/>
        <family val="2"/>
      </rPr>
      <t xml:space="preserve"> </t>
    </r>
  </si>
  <si>
    <t>1.12.01  </t>
  </si>
  <si>
    <t xml:space="preserve">13.09.10.02 </t>
  </si>
  <si>
    <r>
      <t>BADAN KELUARGA DAN PEMBERDAYAAN PEREMPUAN  </t>
    </r>
    <r>
      <rPr>
        <b/>
        <sz val="8"/>
        <color theme="1"/>
        <rFont val="Arial"/>
        <family val="2"/>
      </rPr>
      <t xml:space="preserve"> </t>
    </r>
  </si>
  <si>
    <t>1.13.01  </t>
  </si>
  <si>
    <t xml:space="preserve">13.09.09.01 </t>
  </si>
  <si>
    <r>
      <t>DINAS SOSIAL TENAGA KERJA DAN TRANSMIGRASI  </t>
    </r>
    <r>
      <rPr>
        <b/>
        <sz val="8"/>
        <color theme="1"/>
        <rFont val="Arial"/>
        <family val="2"/>
      </rPr>
      <t xml:space="preserve"> </t>
    </r>
  </si>
  <si>
    <t>1.15.01  </t>
  </si>
  <si>
    <t xml:space="preserve">13.09.12.01 </t>
  </si>
  <si>
    <r>
      <t>DINAS KOPERASI PERINDUSTRIAN DAN PERDAGANGAN  </t>
    </r>
    <r>
      <rPr>
        <b/>
        <sz val="8"/>
        <color theme="1"/>
        <rFont val="Arial"/>
        <family val="2"/>
      </rPr>
      <t xml:space="preserve"> </t>
    </r>
  </si>
  <si>
    <t>1.17.01  </t>
  </si>
  <si>
    <t xml:space="preserve">13.09.17.01 </t>
  </si>
  <si>
    <r>
      <t>DINAS KEBUDAYAAN , PERIWISATA PEMUDA DAN OLAHRAGA  </t>
    </r>
    <r>
      <rPr>
        <b/>
        <sz val="8"/>
        <color theme="1"/>
        <rFont val="Arial"/>
        <family val="2"/>
      </rPr>
      <t xml:space="preserve"> </t>
    </r>
  </si>
  <si>
    <t>1.19.01  </t>
  </si>
  <si>
    <t xml:space="preserve">13.09.18.01 </t>
  </si>
  <si>
    <r>
      <t>BADAN KESATUAN BANGSA, POLITIK DAN PERLINDUNGAN MASYARAKAT  </t>
    </r>
    <r>
      <rPr>
        <b/>
        <sz val="8"/>
        <color theme="1"/>
        <rFont val="Arial"/>
        <family val="2"/>
      </rPr>
      <t xml:space="preserve"> </t>
    </r>
  </si>
  <si>
    <t>1.19.02  </t>
  </si>
  <si>
    <t xml:space="preserve">13.09.18.02 </t>
  </si>
  <si>
    <r>
      <t>SATUAN POLISI PAMONG PRAJA  </t>
    </r>
    <r>
      <rPr>
        <b/>
        <sz val="8"/>
        <color theme="1"/>
        <rFont val="Arial"/>
        <family val="2"/>
      </rPr>
      <t xml:space="preserve"> </t>
    </r>
  </si>
  <si>
    <t>1.19.03  </t>
  </si>
  <si>
    <r>
      <t>BADAN PENAGGULANGAN BENCANA DAERAH  </t>
    </r>
    <r>
      <rPr>
        <b/>
        <sz val="8"/>
        <color theme="1"/>
        <rFont val="Arial"/>
        <family val="2"/>
      </rPr>
      <t xml:space="preserve"> </t>
    </r>
  </si>
  <si>
    <t>1.20.03  </t>
  </si>
  <si>
    <t xml:space="preserve">13.09.03.01 </t>
  </si>
  <si>
    <r>
      <t>SEKRETARIAT DAERAH  </t>
    </r>
    <r>
      <rPr>
        <b/>
        <sz val="8"/>
        <color theme="1"/>
        <rFont val="Arial"/>
        <family val="2"/>
      </rPr>
      <t xml:space="preserve"> </t>
    </r>
  </si>
  <si>
    <t>1.20.04  </t>
  </si>
  <si>
    <t xml:space="preserve">13.09.01.02 </t>
  </si>
  <si>
    <r>
      <t>SEKRETARIAT DPRD  </t>
    </r>
    <r>
      <rPr>
        <b/>
        <sz val="8"/>
        <color theme="1"/>
        <rFont val="Arial"/>
        <family val="2"/>
      </rPr>
      <t xml:space="preserve"> </t>
    </r>
  </si>
  <si>
    <t>1.20.05  </t>
  </si>
  <si>
    <t xml:space="preserve">13.09.13.01 </t>
  </si>
  <si>
    <r>
      <t>DINAS PENDAPATAN PENGELOLAAN KEUANGAN DAN ASET  </t>
    </r>
    <r>
      <rPr>
        <b/>
        <sz val="8"/>
        <color theme="1"/>
        <rFont val="Arial"/>
        <family val="2"/>
      </rPr>
      <t xml:space="preserve"> </t>
    </r>
  </si>
  <si>
    <t>1.20.06  </t>
  </si>
  <si>
    <t xml:space="preserve">13.09.15.02 </t>
  </si>
  <si>
    <r>
      <t>BADAN PENELITIAN DAN PENGEMBANGAN  </t>
    </r>
    <r>
      <rPr>
        <b/>
        <sz val="8"/>
        <color theme="1"/>
        <rFont val="Arial"/>
        <family val="2"/>
      </rPr>
      <t xml:space="preserve"> </t>
    </r>
  </si>
  <si>
    <t>1.20.07  </t>
  </si>
  <si>
    <t xml:space="preserve">13.09.14.01 </t>
  </si>
  <si>
    <r>
      <t>INSPEKTORAT  </t>
    </r>
    <r>
      <rPr>
        <b/>
        <sz val="8"/>
        <color theme="1"/>
        <rFont val="Arial"/>
        <family val="2"/>
      </rPr>
      <t xml:space="preserve"> </t>
    </r>
  </si>
  <si>
    <t>1.20.08  </t>
  </si>
  <si>
    <t xml:space="preserve">13.09.19.01 </t>
  </si>
  <si>
    <r>
      <t>BADAN KEPEGAWAIAN DAERAH  </t>
    </r>
    <r>
      <rPr>
        <b/>
        <sz val="8"/>
        <color theme="1"/>
        <rFont val="Arial"/>
        <family val="2"/>
      </rPr>
      <t xml:space="preserve"> </t>
    </r>
  </si>
  <si>
    <t>1.20.09  </t>
  </si>
  <si>
    <t xml:space="preserve">13.09.19.02 </t>
  </si>
  <si>
    <r>
      <t>KANTOR PENDIDIKAN DAN PELATIHAN  </t>
    </r>
    <r>
      <rPr>
        <b/>
        <sz val="8"/>
        <color theme="1"/>
        <rFont val="Arial"/>
        <family val="2"/>
      </rPr>
      <t xml:space="preserve"> </t>
    </r>
  </si>
  <si>
    <t>1.20.10  </t>
  </si>
  <si>
    <t xml:space="preserve">13.09.13.02 </t>
  </si>
  <si>
    <r>
      <t>BADAN PENANAMAN MODAN DAN PELAYANAN PERIZINAN  </t>
    </r>
    <r>
      <rPr>
        <b/>
        <sz val="8"/>
        <color theme="1"/>
        <rFont val="Arial"/>
        <family val="2"/>
      </rPr>
      <t xml:space="preserve"> </t>
    </r>
  </si>
  <si>
    <t>1.20.11  </t>
  </si>
  <si>
    <t xml:space="preserve">13.09.50.01 </t>
  </si>
  <si>
    <r>
      <t>KANTOR KECAMATAN PACITAN  </t>
    </r>
    <r>
      <rPr>
        <b/>
        <sz val="8"/>
        <color theme="1"/>
        <rFont val="Arial"/>
        <family val="2"/>
      </rPr>
      <t xml:space="preserve"> </t>
    </r>
  </si>
  <si>
    <t>1.20.12  </t>
  </si>
  <si>
    <t xml:space="preserve">13.09.50.02 </t>
  </si>
  <si>
    <r>
      <t>KANTOR KECAMATAN KEBONAGUNG  </t>
    </r>
    <r>
      <rPr>
        <b/>
        <sz val="8"/>
        <color theme="1"/>
        <rFont val="Arial"/>
        <family val="2"/>
      </rPr>
      <t xml:space="preserve"> </t>
    </r>
  </si>
  <si>
    <t>1.20.13  </t>
  </si>
  <si>
    <t xml:space="preserve">13.09.50.08 </t>
  </si>
  <si>
    <r>
      <t>KANTOR KECAMATAN TULAKAN  </t>
    </r>
    <r>
      <rPr>
        <b/>
        <sz val="8"/>
        <color theme="1"/>
        <rFont val="Arial"/>
        <family val="2"/>
      </rPr>
      <t xml:space="preserve"> </t>
    </r>
  </si>
  <si>
    <t>1.20.14  </t>
  </si>
  <si>
    <t xml:space="preserve">13.09.50.07 </t>
  </si>
  <si>
    <r>
      <t>KANTOR KECAMATAN NGADIROJO  </t>
    </r>
    <r>
      <rPr>
        <b/>
        <sz val="8"/>
        <color theme="1"/>
        <rFont val="Arial"/>
        <family val="2"/>
      </rPr>
      <t xml:space="preserve"> </t>
    </r>
  </si>
  <si>
    <t>1.20.15  </t>
  </si>
  <si>
    <t xml:space="preserve">13.09.50.09 </t>
  </si>
  <si>
    <r>
      <t>KANTOR KECAMATAN SUDIMORO  </t>
    </r>
    <r>
      <rPr>
        <b/>
        <sz val="8"/>
        <color theme="1"/>
        <rFont val="Arial"/>
        <family val="2"/>
      </rPr>
      <t xml:space="preserve"> </t>
    </r>
  </si>
  <si>
    <t>1.20.16  </t>
  </si>
  <si>
    <t xml:space="preserve">13.09.50.03 </t>
  </si>
  <si>
    <r>
      <t>KANTOR KECAMATAN ARJOSARI  </t>
    </r>
    <r>
      <rPr>
        <b/>
        <sz val="8"/>
        <color theme="1"/>
        <rFont val="Arial"/>
        <family val="2"/>
      </rPr>
      <t xml:space="preserve"> </t>
    </r>
  </si>
  <si>
    <t>1.20.17  </t>
  </si>
  <si>
    <t xml:space="preserve">13.09.50.04 </t>
  </si>
  <si>
    <r>
      <t>KANTOR KECAMATAN TEGALOMBO  </t>
    </r>
    <r>
      <rPr>
        <b/>
        <sz val="8"/>
        <color theme="1"/>
        <rFont val="Arial"/>
        <family val="2"/>
      </rPr>
      <t xml:space="preserve"> </t>
    </r>
  </si>
  <si>
    <t>1.20.18  </t>
  </si>
  <si>
    <t xml:space="preserve">13.09.50.05 </t>
  </si>
  <si>
    <r>
      <t>KANTOR KECAMATAN NAWANGAN  </t>
    </r>
    <r>
      <rPr>
        <b/>
        <sz val="8"/>
        <color theme="1"/>
        <rFont val="Arial"/>
        <family val="2"/>
      </rPr>
      <t xml:space="preserve"> </t>
    </r>
  </si>
  <si>
    <t>1.20.19  </t>
  </si>
  <si>
    <t xml:space="preserve">13.09.50.06 </t>
  </si>
  <si>
    <r>
      <t>KANTOR KECAMATAN BANDAR  </t>
    </r>
    <r>
      <rPr>
        <b/>
        <sz val="8"/>
        <color theme="1"/>
        <rFont val="Arial"/>
        <family val="2"/>
      </rPr>
      <t xml:space="preserve"> </t>
    </r>
  </si>
  <si>
    <t>1.20.20  </t>
  </si>
  <si>
    <t xml:space="preserve">13.09.50.12 </t>
  </si>
  <si>
    <r>
      <t>KANTOR KECAMATAN PRINGKUKU  </t>
    </r>
    <r>
      <rPr>
        <b/>
        <sz val="8"/>
        <color theme="1"/>
        <rFont val="Arial"/>
        <family val="2"/>
      </rPr>
      <t xml:space="preserve"> </t>
    </r>
  </si>
  <si>
    <t>1.20.21  </t>
  </si>
  <si>
    <t xml:space="preserve">13.09.50.10 </t>
  </si>
  <si>
    <r>
      <t>KANTOR KECAMATAN PUNUNG  </t>
    </r>
    <r>
      <rPr>
        <b/>
        <sz val="8"/>
        <color theme="1"/>
        <rFont val="Arial"/>
        <family val="2"/>
      </rPr>
      <t xml:space="preserve"> </t>
    </r>
  </si>
  <si>
    <t>1.20.22  </t>
  </si>
  <si>
    <t xml:space="preserve">13.09.50.11 </t>
  </si>
  <si>
    <r>
      <t>KANTOR KECAMATAN DONOROJO  </t>
    </r>
    <r>
      <rPr>
        <b/>
        <sz val="8"/>
        <color theme="1"/>
        <rFont val="Arial"/>
        <family val="2"/>
      </rPr>
      <t xml:space="preserve"> </t>
    </r>
  </si>
  <si>
    <t>1.20.23  </t>
  </si>
  <si>
    <t xml:space="preserve">13.09.50.13 </t>
  </si>
  <si>
    <r>
      <t>KELURAHAN PACITAN  </t>
    </r>
    <r>
      <rPr>
        <b/>
        <sz val="8"/>
        <color theme="1"/>
        <rFont val="Arial"/>
        <family val="2"/>
      </rPr>
      <t xml:space="preserve"> </t>
    </r>
  </si>
  <si>
    <t>1.20.24  </t>
  </si>
  <si>
    <t xml:space="preserve">13.09.50.15 </t>
  </si>
  <si>
    <r>
      <t>KELURAHAN PUCANGSEWU  </t>
    </r>
    <r>
      <rPr>
        <b/>
        <sz val="8"/>
        <color theme="1"/>
        <rFont val="Arial"/>
        <family val="2"/>
      </rPr>
      <t xml:space="preserve"> </t>
    </r>
  </si>
  <si>
    <t>1.20.25  </t>
  </si>
  <si>
    <t xml:space="preserve">13.09.50.17 </t>
  </si>
  <si>
    <r>
      <t>KELURAHAN SIDOHARJO  </t>
    </r>
    <r>
      <rPr>
        <b/>
        <sz val="8"/>
        <color theme="1"/>
        <rFont val="Arial"/>
        <family val="2"/>
      </rPr>
      <t xml:space="preserve"> </t>
    </r>
  </si>
  <si>
    <t>1.20.26  </t>
  </si>
  <si>
    <t xml:space="preserve">13.09.50.14 </t>
  </si>
  <si>
    <r>
      <t>KELURAHAN BALEHARJO  </t>
    </r>
    <r>
      <rPr>
        <b/>
        <sz val="8"/>
        <color theme="1"/>
        <rFont val="Arial"/>
        <family val="2"/>
      </rPr>
      <t xml:space="preserve"> </t>
    </r>
  </si>
  <si>
    <t>1.20.27  </t>
  </si>
  <si>
    <t xml:space="preserve">13.09.50.16 </t>
  </si>
  <si>
    <r>
      <t>KELURAHAN PLOSO  </t>
    </r>
    <r>
      <rPr>
        <b/>
        <sz val="8"/>
        <color theme="1"/>
        <rFont val="Arial"/>
        <family val="2"/>
      </rPr>
      <t xml:space="preserve"> </t>
    </r>
  </si>
  <si>
    <t>1.21.01  </t>
  </si>
  <si>
    <t xml:space="preserve">13.09.11.04 </t>
  </si>
  <si>
    <r>
      <t>KANTOR KETAHANAN PANGAN  </t>
    </r>
    <r>
      <rPr>
        <b/>
        <sz val="8"/>
        <color theme="1"/>
        <rFont val="Arial"/>
        <family val="2"/>
      </rPr>
      <t xml:space="preserve"> </t>
    </r>
  </si>
  <si>
    <t>1.22.01  </t>
  </si>
  <si>
    <t xml:space="preserve">13.09.09.02 </t>
  </si>
  <si>
    <r>
      <t>BADAN PEMBERDAYAAN MASYARAKAT DAN PEMERINTAHAN  </t>
    </r>
    <r>
      <rPr>
        <b/>
        <sz val="8"/>
        <color theme="1"/>
        <rFont val="Arial"/>
        <family val="2"/>
      </rPr>
      <t xml:space="preserve"> </t>
    </r>
  </si>
  <si>
    <t>1.26.01  </t>
  </si>
  <si>
    <t xml:space="preserve">13.09.21.01 </t>
  </si>
  <si>
    <r>
      <t>KANTOR PERPUSTAKAAN ARSIP DAN DOKUMENTASI  </t>
    </r>
    <r>
      <rPr>
        <b/>
        <sz val="8"/>
        <color theme="1"/>
        <rFont val="Arial"/>
        <family val="2"/>
      </rPr>
      <t xml:space="preserve"> </t>
    </r>
  </si>
  <si>
    <t>2.01.01  </t>
  </si>
  <si>
    <t xml:space="preserve">13.09.11.01 </t>
  </si>
  <si>
    <r>
      <t>DINAS TANAMAN PANGAN DAN PETERNAKAN  </t>
    </r>
    <r>
      <rPr>
        <b/>
        <sz val="8"/>
        <color theme="1"/>
        <rFont val="Arial"/>
        <family val="2"/>
      </rPr>
      <t xml:space="preserve"> </t>
    </r>
  </si>
  <si>
    <t>2.02.01  </t>
  </si>
  <si>
    <t xml:space="preserve">13.09.11.03 </t>
  </si>
  <si>
    <r>
      <t>DINAS KEHUTANAN DAN PERKEBUNAN  </t>
    </r>
    <r>
      <rPr>
        <b/>
        <sz val="8"/>
        <color theme="1"/>
        <rFont val="Arial"/>
        <family val="2"/>
      </rPr>
      <t xml:space="preserve"> </t>
    </r>
  </si>
  <si>
    <t>2.03.01  </t>
  </si>
  <si>
    <t xml:space="preserve">13.09.12.02 </t>
  </si>
  <si>
    <r>
      <t>DINAS PERTAMBANGAN DAN ENERGI  </t>
    </r>
    <r>
      <rPr>
        <b/>
        <sz val="8"/>
        <color theme="1"/>
        <rFont val="Arial"/>
        <family val="2"/>
      </rPr>
      <t xml:space="preserve"> </t>
    </r>
  </si>
  <si>
    <t>2.05.01  </t>
  </si>
  <si>
    <t xml:space="preserve">13.09.11.02 </t>
  </si>
  <si>
    <r>
      <t>DINAS KELAUTAN DAN PERIKANAN  </t>
    </r>
    <r>
      <rPr>
        <b/>
        <sz val="8"/>
        <color theme="1"/>
        <rFont val="Arial"/>
        <family val="2"/>
      </rPr>
      <t xml:space="preserve"> </t>
    </r>
  </si>
  <si>
    <t> Jumlah Total</t>
  </si>
  <si>
    <t>PERIODE TANGGAL : 01-01-2014 s/d 30-06-2014</t>
  </si>
  <si>
    <t>Tanah</t>
  </si>
  <si>
    <t>PERALATAN DAN MESIN</t>
  </si>
  <si>
    <t>Alat besar</t>
  </si>
  <si>
    <t>Alat angkut</t>
  </si>
  <si>
    <t>Alat bengkel</t>
  </si>
  <si>
    <t>Alat Pertanian</t>
  </si>
  <si>
    <t>alat kantor</t>
  </si>
  <si>
    <t>Alat Studio</t>
  </si>
  <si>
    <t>Alat Kedokteran</t>
  </si>
  <si>
    <t>Alat Laborat</t>
  </si>
  <si>
    <t>Alat Persenjataan</t>
  </si>
  <si>
    <t>GEDUNG DAN BANGUNAN</t>
  </si>
  <si>
    <t>Bangunan gedung</t>
  </si>
  <si>
    <t>Monumen</t>
  </si>
  <si>
    <t>JALAN DAN IRIGASI</t>
  </si>
  <si>
    <t>Jalan,jembatan</t>
  </si>
  <si>
    <t>Bangunan air</t>
  </si>
  <si>
    <t>Instalasi</t>
  </si>
  <si>
    <t>jaringan</t>
  </si>
  <si>
    <t>ASE TETAP LAIN</t>
  </si>
  <si>
    <t>Buku</t>
  </si>
  <si>
    <t>brg brcorak keb</t>
  </si>
  <si>
    <t>ewan ternak</t>
  </si>
  <si>
    <t>KDP</t>
  </si>
  <si>
    <t>JUMLAH</t>
  </si>
  <si>
    <t>KABUPATEN   </t>
  </si>
  <si>
    <t>: </t>
  </si>
  <si>
    <t>PROVINSI</t>
  </si>
  <si>
    <t>Golongan</t>
  </si>
  <si>
    <t>Kode</t>
  </si>
  <si>
    <t xml:space="preserve">Nama Bidang Barang </t>
  </si>
  <si>
    <t>Bidang</t>
  </si>
  <si>
    <t xml:space="preserve">Barang </t>
  </si>
  <si>
    <t>TANAH</t>
  </si>
  <si>
    <t>ALAT-ALAT BESAR</t>
  </si>
  <si>
    <t>ALAT-ALAT ANGKUTAN</t>
  </si>
  <si>
    <t>ALAT BENGKEL DAN ALAT UKUR</t>
  </si>
  <si>
    <t>ALAT PERTANIAN</t>
  </si>
  <si>
    <t>ALAT KANTOR DAN RUMAH TANGGA</t>
  </si>
  <si>
    <t>ALAT STUDIO DAN ALAT KOMUNIKASI</t>
  </si>
  <si>
    <t>ALAT-ALAT KEDOKTERAN</t>
  </si>
  <si>
    <t>ALAT LABORATORIUM</t>
  </si>
  <si>
    <t>ALAT-ALAT PERSENJATAAN / KEAMANAN</t>
  </si>
  <si>
    <t>BANGUNAN GEDUNG</t>
  </si>
  <si>
    <t>MONUMEN</t>
  </si>
  <si>
    <t>JALAN, IRIGASI DAN JARINGAN</t>
  </si>
  <si>
    <t>JALAN DAN JEMBATAN</t>
  </si>
  <si>
    <t>BANGUNAN AIR / IRIGASI</t>
  </si>
  <si>
    <t>INSTALASI</t>
  </si>
  <si>
    <t>JARINGAN</t>
  </si>
  <si>
    <t>ASSET TETAP LAINNYA</t>
  </si>
  <si>
    <t>BUKU DAN PERPUSTAKAAN</t>
  </si>
  <si>
    <t>BARANG BERCORAK KEBUDAYAAN</t>
  </si>
  <si>
    <t>HEWAN DAN TERNAK SERTA TANAMAN</t>
  </si>
  <si>
    <t>KONTRUKSI DALAM PENGERJAAN</t>
  </si>
  <si>
    <t>PENGELOLA BARANG MILIK DAERAH</t>
  </si>
  <si>
    <t>Drs. SUKO WIYONO, MM</t>
  </si>
  <si>
    <t>NIP. 19591017 198503 1 015</t>
  </si>
  <si>
    <t>jml</t>
  </si>
  <si>
    <t>KDP RSUD</t>
  </si>
  <si>
    <t>KDP BINAMARGA</t>
  </si>
  <si>
    <r>
      <t>DINAS PENDIDIKAN  </t>
    </r>
    <r>
      <rPr>
        <b/>
        <sz val="9"/>
        <color theme="1"/>
        <rFont val="Arial Narrow"/>
        <family val="2"/>
      </rPr>
      <t xml:space="preserve"> </t>
    </r>
  </si>
  <si>
    <r>
      <t>DINAS KESEHATAN  </t>
    </r>
    <r>
      <rPr>
        <b/>
        <sz val="9"/>
        <color theme="1"/>
        <rFont val="Arial Narrow"/>
        <family val="2"/>
      </rPr>
      <t xml:space="preserve"> </t>
    </r>
  </si>
  <si>
    <r>
      <t>RUMAH SAKIT UMUM DAERAH  </t>
    </r>
    <r>
      <rPr>
        <b/>
        <sz val="9"/>
        <color theme="1"/>
        <rFont val="Arial Narrow"/>
        <family val="2"/>
      </rPr>
      <t xml:space="preserve"> </t>
    </r>
  </si>
  <si>
    <r>
      <t>DINAS BINAMARGA DAN PENGAIRAN  </t>
    </r>
    <r>
      <rPr>
        <b/>
        <sz val="9"/>
        <color theme="1"/>
        <rFont val="Arial Narrow"/>
        <family val="2"/>
      </rPr>
      <t xml:space="preserve"> </t>
    </r>
  </si>
  <si>
    <r>
      <t>DINAS CIPTA KARYA, TATA RUANG DAN KEBERSIHAN  </t>
    </r>
    <r>
      <rPr>
        <b/>
        <sz val="9"/>
        <color theme="1"/>
        <rFont val="Arial Narrow"/>
        <family val="2"/>
      </rPr>
      <t xml:space="preserve"> </t>
    </r>
  </si>
  <si>
    <r>
      <t>BADAN PERENCANAAN PEMBANGUNAN DAERAH DAN PENANAMAN MODAL  </t>
    </r>
    <r>
      <rPr>
        <b/>
        <sz val="9"/>
        <color theme="1"/>
        <rFont val="Arial Narrow"/>
        <family val="2"/>
      </rPr>
      <t xml:space="preserve"> </t>
    </r>
  </si>
  <si>
    <r>
      <t>DINAS PERHUBUNGAN KOMUNIKASI DAN INFORMASI  </t>
    </r>
    <r>
      <rPr>
        <b/>
        <sz val="9"/>
        <color theme="1"/>
        <rFont val="Arial Narrow"/>
        <family val="2"/>
      </rPr>
      <t xml:space="preserve"> </t>
    </r>
  </si>
  <si>
    <r>
      <t>KANTOR LINGKUNGAN HIDUP  </t>
    </r>
    <r>
      <rPr>
        <b/>
        <sz val="9"/>
        <color theme="1"/>
        <rFont val="Arial Narrow"/>
        <family val="2"/>
      </rPr>
      <t xml:space="preserve"> </t>
    </r>
  </si>
  <si>
    <r>
      <t>DINAS KEPENDUDUKAN DAN CATATAN SIPIL  </t>
    </r>
    <r>
      <rPr>
        <b/>
        <sz val="9"/>
        <color theme="1"/>
        <rFont val="Arial Narrow"/>
        <family val="2"/>
      </rPr>
      <t xml:space="preserve"> </t>
    </r>
  </si>
  <si>
    <r>
      <t>BADAN KELUARGA DAN PEMBERDAYAAN PEREMPUAN  </t>
    </r>
    <r>
      <rPr>
        <b/>
        <sz val="9"/>
        <color theme="1"/>
        <rFont val="Arial Narrow"/>
        <family val="2"/>
      </rPr>
      <t xml:space="preserve"> </t>
    </r>
  </si>
  <si>
    <r>
      <t>DINAS SOSIAL TENAGA KERJA DAN TRANSMIGRASI  </t>
    </r>
    <r>
      <rPr>
        <b/>
        <sz val="9"/>
        <color theme="1"/>
        <rFont val="Arial Narrow"/>
        <family val="2"/>
      </rPr>
      <t xml:space="preserve"> </t>
    </r>
  </si>
  <si>
    <r>
      <t>DINAS KOPERASI PERINDUSTRIAN DAN PERDAGANGAN  </t>
    </r>
    <r>
      <rPr>
        <b/>
        <sz val="9"/>
        <color theme="1"/>
        <rFont val="Arial Narrow"/>
        <family val="2"/>
      </rPr>
      <t xml:space="preserve"> </t>
    </r>
  </si>
  <si>
    <r>
      <t>DINAS KEBUDAYAAN , PERIWISATA PEMUDA DAN OLAHRAGA  </t>
    </r>
    <r>
      <rPr>
        <b/>
        <sz val="9"/>
        <color theme="1"/>
        <rFont val="Arial Narrow"/>
        <family val="2"/>
      </rPr>
      <t xml:space="preserve"> </t>
    </r>
  </si>
  <si>
    <r>
      <t>BADAN KESATUAN BANGSA, POLITIK DAN PERLINDUNGAN MASYARAKAT  </t>
    </r>
    <r>
      <rPr>
        <b/>
        <sz val="9"/>
        <color theme="1"/>
        <rFont val="Arial Narrow"/>
        <family val="2"/>
      </rPr>
      <t xml:space="preserve"> </t>
    </r>
  </si>
  <si>
    <r>
      <t>SATUAN POLISI PAMONG PRAJA  </t>
    </r>
    <r>
      <rPr>
        <b/>
        <sz val="9"/>
        <color theme="1"/>
        <rFont val="Arial Narrow"/>
        <family val="2"/>
      </rPr>
      <t xml:space="preserve"> </t>
    </r>
  </si>
  <si>
    <r>
      <t>BADAN PENAGGULANGAN BENCANA DAERAH  </t>
    </r>
    <r>
      <rPr>
        <b/>
        <sz val="9"/>
        <color theme="1"/>
        <rFont val="Arial Narrow"/>
        <family val="2"/>
      </rPr>
      <t xml:space="preserve"> </t>
    </r>
  </si>
  <si>
    <r>
      <t>SEKRETARIAT DAERAH  </t>
    </r>
    <r>
      <rPr>
        <b/>
        <sz val="9"/>
        <color theme="1"/>
        <rFont val="Arial Narrow"/>
        <family val="2"/>
      </rPr>
      <t xml:space="preserve"> </t>
    </r>
  </si>
  <si>
    <r>
      <t>SEKRETARIAT DPRD  </t>
    </r>
    <r>
      <rPr>
        <b/>
        <sz val="9"/>
        <color theme="1"/>
        <rFont val="Arial Narrow"/>
        <family val="2"/>
      </rPr>
      <t xml:space="preserve"> </t>
    </r>
  </si>
  <si>
    <r>
      <t>DINAS PENDAPATAN PENGELOLAAN KEUANGAN DAN ASET  </t>
    </r>
    <r>
      <rPr>
        <b/>
        <sz val="9"/>
        <color theme="1"/>
        <rFont val="Arial Narrow"/>
        <family val="2"/>
      </rPr>
      <t xml:space="preserve"> </t>
    </r>
  </si>
  <si>
    <r>
      <t>BADAN PENELITIAN DAN PENGEMBANGAN  </t>
    </r>
    <r>
      <rPr>
        <b/>
        <sz val="9"/>
        <color theme="1"/>
        <rFont val="Arial Narrow"/>
        <family val="2"/>
      </rPr>
      <t xml:space="preserve"> </t>
    </r>
  </si>
  <si>
    <r>
      <t>INSPEKTORAT  </t>
    </r>
    <r>
      <rPr>
        <b/>
        <sz val="9"/>
        <color theme="1"/>
        <rFont val="Arial Narrow"/>
        <family val="2"/>
      </rPr>
      <t xml:space="preserve"> </t>
    </r>
  </si>
  <si>
    <r>
      <t>BADAN KEPEGAWAIAN DAERAH  </t>
    </r>
    <r>
      <rPr>
        <b/>
        <sz val="9"/>
        <color theme="1"/>
        <rFont val="Arial Narrow"/>
        <family val="2"/>
      </rPr>
      <t xml:space="preserve"> </t>
    </r>
  </si>
  <si>
    <r>
      <t>KANTOR PENDIDIKAN DAN PELATIHAN  </t>
    </r>
    <r>
      <rPr>
        <b/>
        <sz val="9"/>
        <color theme="1"/>
        <rFont val="Arial Narrow"/>
        <family val="2"/>
      </rPr>
      <t xml:space="preserve"> </t>
    </r>
  </si>
  <si>
    <r>
      <t>BADAN PENANAMAN MODAN DAN PELAYANAN PERIZINAN  </t>
    </r>
    <r>
      <rPr>
        <b/>
        <sz val="9"/>
        <color theme="1"/>
        <rFont val="Arial Narrow"/>
        <family val="2"/>
      </rPr>
      <t xml:space="preserve"> </t>
    </r>
  </si>
  <si>
    <r>
      <t>KANTOR KECAMATAN PACITAN  </t>
    </r>
    <r>
      <rPr>
        <b/>
        <sz val="9"/>
        <color theme="1"/>
        <rFont val="Arial Narrow"/>
        <family val="2"/>
      </rPr>
      <t xml:space="preserve"> </t>
    </r>
  </si>
  <si>
    <r>
      <t>KANTOR KECAMATAN KEBONAGUNG  </t>
    </r>
    <r>
      <rPr>
        <b/>
        <sz val="9"/>
        <color theme="1"/>
        <rFont val="Arial Narrow"/>
        <family val="2"/>
      </rPr>
      <t xml:space="preserve"> </t>
    </r>
  </si>
  <si>
    <r>
      <t>KANTOR KECAMATAN TULAKAN  </t>
    </r>
    <r>
      <rPr>
        <b/>
        <sz val="9"/>
        <color theme="1"/>
        <rFont val="Arial Narrow"/>
        <family val="2"/>
      </rPr>
      <t xml:space="preserve"> </t>
    </r>
  </si>
  <si>
    <r>
      <t>KANTOR KECAMATAN NGADIROJO  </t>
    </r>
    <r>
      <rPr>
        <b/>
        <sz val="9"/>
        <color theme="1"/>
        <rFont val="Arial Narrow"/>
        <family val="2"/>
      </rPr>
      <t xml:space="preserve"> </t>
    </r>
  </si>
  <si>
    <r>
      <t>KANTOR KECAMATAN SUDIMORO  </t>
    </r>
    <r>
      <rPr>
        <b/>
        <sz val="9"/>
        <color theme="1"/>
        <rFont val="Arial Narrow"/>
        <family val="2"/>
      </rPr>
      <t xml:space="preserve"> </t>
    </r>
  </si>
  <si>
    <r>
      <t>KANTOR KECAMATAN ARJOSARI  </t>
    </r>
    <r>
      <rPr>
        <b/>
        <sz val="9"/>
        <color theme="1"/>
        <rFont val="Arial Narrow"/>
        <family val="2"/>
      </rPr>
      <t xml:space="preserve"> </t>
    </r>
  </si>
  <si>
    <r>
      <t>KANTOR KECAMATAN TEGALOMBO  </t>
    </r>
    <r>
      <rPr>
        <b/>
        <sz val="9"/>
        <color theme="1"/>
        <rFont val="Arial Narrow"/>
        <family val="2"/>
      </rPr>
      <t xml:space="preserve"> </t>
    </r>
  </si>
  <si>
    <r>
      <t>KANTOR KECAMATAN NAWANGAN  </t>
    </r>
    <r>
      <rPr>
        <b/>
        <sz val="9"/>
        <color theme="1"/>
        <rFont val="Arial Narrow"/>
        <family val="2"/>
      </rPr>
      <t xml:space="preserve"> </t>
    </r>
  </si>
  <si>
    <r>
      <t>KANTOR KECAMATAN BANDAR  </t>
    </r>
    <r>
      <rPr>
        <b/>
        <sz val="9"/>
        <color theme="1"/>
        <rFont val="Arial Narrow"/>
        <family val="2"/>
      </rPr>
      <t xml:space="preserve"> </t>
    </r>
  </si>
  <si>
    <r>
      <t>KANTOR KECAMATAN PRINGKUKU  </t>
    </r>
    <r>
      <rPr>
        <b/>
        <sz val="9"/>
        <color theme="1"/>
        <rFont val="Arial Narrow"/>
        <family val="2"/>
      </rPr>
      <t xml:space="preserve"> </t>
    </r>
  </si>
  <si>
    <r>
      <t>KANTOR KECAMATAN PUNUNG  </t>
    </r>
    <r>
      <rPr>
        <b/>
        <sz val="9"/>
        <color theme="1"/>
        <rFont val="Arial Narrow"/>
        <family val="2"/>
      </rPr>
      <t xml:space="preserve"> </t>
    </r>
  </si>
  <si>
    <r>
      <t>KANTOR KECAMATAN DONOROJO  </t>
    </r>
    <r>
      <rPr>
        <b/>
        <sz val="9"/>
        <color theme="1"/>
        <rFont val="Arial Narrow"/>
        <family val="2"/>
      </rPr>
      <t xml:space="preserve"> </t>
    </r>
  </si>
  <si>
    <r>
      <t>KELURAHAN PACITAN  </t>
    </r>
    <r>
      <rPr>
        <b/>
        <sz val="9"/>
        <color theme="1"/>
        <rFont val="Arial Narrow"/>
        <family val="2"/>
      </rPr>
      <t xml:space="preserve"> </t>
    </r>
  </si>
  <si>
    <r>
      <t>KELURAHAN PUCANGSEWU  </t>
    </r>
    <r>
      <rPr>
        <b/>
        <sz val="9"/>
        <color theme="1"/>
        <rFont val="Arial Narrow"/>
        <family val="2"/>
      </rPr>
      <t xml:space="preserve"> </t>
    </r>
  </si>
  <si>
    <r>
      <t>KELURAHAN SIDOHARJO  </t>
    </r>
    <r>
      <rPr>
        <b/>
        <sz val="9"/>
        <color theme="1"/>
        <rFont val="Arial Narrow"/>
        <family val="2"/>
      </rPr>
      <t xml:space="preserve"> </t>
    </r>
  </si>
  <si>
    <r>
      <t>KELURAHAN BALEHARJO  </t>
    </r>
    <r>
      <rPr>
        <b/>
        <sz val="9"/>
        <color theme="1"/>
        <rFont val="Arial Narrow"/>
        <family val="2"/>
      </rPr>
      <t xml:space="preserve"> </t>
    </r>
  </si>
  <si>
    <r>
      <t>KELURAHAN PLOSO  </t>
    </r>
    <r>
      <rPr>
        <b/>
        <sz val="9"/>
        <color theme="1"/>
        <rFont val="Arial Narrow"/>
        <family val="2"/>
      </rPr>
      <t xml:space="preserve"> </t>
    </r>
  </si>
  <si>
    <r>
      <t>KANTOR KETAHANAN PANGAN  </t>
    </r>
    <r>
      <rPr>
        <b/>
        <sz val="9"/>
        <color theme="1"/>
        <rFont val="Arial Narrow"/>
        <family val="2"/>
      </rPr>
      <t xml:space="preserve"> </t>
    </r>
  </si>
  <si>
    <r>
      <t>BADAN PEMBERDAYAAN MASYARAKAT DAN PEMERINTAHAN  </t>
    </r>
    <r>
      <rPr>
        <b/>
        <sz val="9"/>
        <color theme="1"/>
        <rFont val="Arial Narrow"/>
        <family val="2"/>
      </rPr>
      <t xml:space="preserve"> </t>
    </r>
  </si>
  <si>
    <r>
      <t>KANTOR PERPUSTAKAAN ARSIP DAN DOKUMENTASI  </t>
    </r>
    <r>
      <rPr>
        <b/>
        <sz val="9"/>
        <color theme="1"/>
        <rFont val="Arial Narrow"/>
        <family val="2"/>
      </rPr>
      <t xml:space="preserve"> </t>
    </r>
  </si>
  <si>
    <r>
      <t>DINAS TANAMAN PANGAN DAN PETERNAKAN  </t>
    </r>
    <r>
      <rPr>
        <b/>
        <sz val="9"/>
        <color theme="1"/>
        <rFont val="Arial Narrow"/>
        <family val="2"/>
      </rPr>
      <t xml:space="preserve"> </t>
    </r>
  </si>
  <si>
    <r>
      <t>DINAS KEHUTANAN DAN PERKEBUNAN  </t>
    </r>
    <r>
      <rPr>
        <b/>
        <sz val="9"/>
        <color theme="1"/>
        <rFont val="Arial Narrow"/>
        <family val="2"/>
      </rPr>
      <t xml:space="preserve"> </t>
    </r>
  </si>
  <si>
    <r>
      <t>DINAS PERTAMBANGAN DAN ENERGI  </t>
    </r>
    <r>
      <rPr>
        <b/>
        <sz val="9"/>
        <color theme="1"/>
        <rFont val="Arial Narrow"/>
        <family val="2"/>
      </rPr>
      <t xml:space="preserve"> </t>
    </r>
  </si>
  <si>
    <r>
      <t>DINAS KELAUTAN DAN PERIKANAN  </t>
    </r>
    <r>
      <rPr>
        <b/>
        <sz val="9"/>
        <color theme="1"/>
        <rFont val="Arial Narrow"/>
        <family val="2"/>
      </rPr>
      <t xml:space="preserve"> </t>
    </r>
  </si>
  <si>
    <t>di diknas</t>
  </si>
  <si>
    <t>diknas</t>
  </si>
  <si>
    <t>dppka</t>
  </si>
  <si>
    <t>diknas,dppka</t>
  </si>
  <si>
    <t>Pembina Utama Madya</t>
  </si>
  <si>
    <t>Berkurang setelah audit</t>
  </si>
  <si>
    <t xml:space="preserve"> </t>
  </si>
  <si>
    <t xml:space="preserve">BADAN PERENCANAAN PEMBANGUNAN DAERAH </t>
  </si>
  <si>
    <t>Alat-Alat Besar Darat</t>
  </si>
  <si>
    <t>Alat-alat Bantu</t>
  </si>
  <si>
    <t>Alat Angkutan Darat Bermotor</t>
  </si>
  <si>
    <t>Alat Angkutan Berat Tak Bermotor</t>
  </si>
  <si>
    <t>Alat Angkut Apung Bermotor</t>
  </si>
  <si>
    <t>Alat Angkut Apung Tak Bermotor</t>
  </si>
  <si>
    <t>Alat Bengkel Bermesin</t>
  </si>
  <si>
    <t>Alat Bengkel Tak Bermesin</t>
  </si>
  <si>
    <t>Alat Ukur</t>
  </si>
  <si>
    <t>Alat Pengolahan</t>
  </si>
  <si>
    <t>Alat Pemeliharaan Tanaman/Alat Penyimpan</t>
  </si>
  <si>
    <t>Alat Kantor</t>
  </si>
  <si>
    <t>Alat Rumah Tangga</t>
  </si>
  <si>
    <t>Komputer</t>
  </si>
  <si>
    <t>Meja Dan Kursi Kerja/Rapat Pejabat</t>
  </si>
  <si>
    <t>Alat Komunikasi</t>
  </si>
  <si>
    <t>Peralatan Pemancar</t>
  </si>
  <si>
    <t>Alat Kesehatan</t>
  </si>
  <si>
    <t>Unit-Unit Laboratorium</t>
  </si>
  <si>
    <t>Alat Peraga/Praktek Sekolah</t>
  </si>
  <si>
    <t>Unit Alat Laboratorium Kimia Nuklir</t>
  </si>
  <si>
    <t>Radiation Aplication and Non Destructive Testing Laboratory (BATAM)</t>
  </si>
  <si>
    <t>Alat Laboratorium Lingkungan Hidup</t>
  </si>
  <si>
    <t>Peralatan Laboratorium Hidrodinamika</t>
  </si>
  <si>
    <t>Senjata Api</t>
  </si>
  <si>
    <t>Persenjataan Non Senjata Api</t>
  </si>
  <si>
    <t>Senjata Sinar</t>
  </si>
  <si>
    <t>Alat Keamanan dan Perlindungan</t>
  </si>
  <si>
    <t>No</t>
  </si>
  <si>
    <t>Saldo Awal (Rp)</t>
  </si>
  <si>
    <t>Bertambah (Rp)</t>
  </si>
  <si>
    <t>Berkurang (Rp)</t>
  </si>
  <si>
    <t>Saldo Akhir (Rp)</t>
  </si>
  <si>
    <t xml:space="preserve">                                  -   </t>
  </si>
  <si>
    <t xml:space="preserve">                                   -   </t>
  </si>
  <si>
    <t>Bangunan Gedung Tempat Kerja</t>
  </si>
  <si>
    <t>Bangunan Gedung Tempat Tinggal</t>
  </si>
  <si>
    <t>Bangunan Menara</t>
  </si>
  <si>
    <t>Bangunan Bersejarah</t>
  </si>
  <si>
    <t>Tugu Peringatan</t>
  </si>
  <si>
    <t>Monumen/Bangunan Bersejarah</t>
  </si>
  <si>
    <t>Tugu Titik Kontrol/Pasti</t>
  </si>
  <si>
    <t>Rambu-Rambu</t>
  </si>
  <si>
    <t>Rambu-Rambu Lalu Lintas Udara</t>
  </si>
  <si>
    <t>Jalan</t>
  </si>
  <si>
    <t>Jembatan</t>
  </si>
  <si>
    <t>Bangunan Air Irigasi</t>
  </si>
  <si>
    <t>Bangunan Air Pasang Surut</t>
  </si>
  <si>
    <t>Bangunan Pengaman Sungai dan Penanggulangan Bencana Alam</t>
  </si>
  <si>
    <t>Bangunan Pengembangan Sumber Air dan Air Tanah</t>
  </si>
  <si>
    <t>Bangunan Air Bersih/Baku</t>
  </si>
  <si>
    <t>Bangunan Air</t>
  </si>
  <si>
    <t>Instalasi Air Minum Bersih</t>
  </si>
  <si>
    <t>Instalasi Pembangkit Listrik</t>
  </si>
  <si>
    <t>Instalasi Gardu Listrik</t>
  </si>
  <si>
    <t>Instalasi Pertahanan</t>
  </si>
  <si>
    <t>Instalasi Gas</t>
  </si>
  <si>
    <t>Instalasi Pengaman</t>
  </si>
  <si>
    <t>Jaringan Air Minum</t>
  </si>
  <si>
    <t>Jaringan Listrik</t>
  </si>
  <si>
    <t>Jaringan Gas</t>
  </si>
  <si>
    <t>ASET TETAP LAINNYA</t>
  </si>
  <si>
    <t>Terbitan</t>
  </si>
  <si>
    <t>Barang-Barang Perpustakaan</t>
  </si>
  <si>
    <t>Barang Bercorak Kebudayaan</t>
  </si>
  <si>
    <t>Alat Olah Raga Lainnya</t>
  </si>
  <si>
    <t>Tanaman</t>
  </si>
  <si>
    <t>KONSTRUKSI DALAM PENGERJAAN</t>
  </si>
  <si>
    <t>Konstruksi Dalam Pengerjaan</t>
  </si>
  <si>
    <t>AKUMULASI PENYUSUTAN</t>
  </si>
  <si>
    <t>Akumulasi Penyusutan Peralatan dan Mesin</t>
  </si>
  <si>
    <t>Akumulasi Penyusutan Gedung dan Bangunan</t>
  </si>
  <si>
    <t>Akumulasi Penyusutan Jalan, Irigasi, dan jaringan</t>
  </si>
  <si>
    <t>Akumulasi Penyusutan Aset Tetap.</t>
  </si>
  <si>
    <t>Akumulasi Penyusutan Aset Tetap La innya</t>
  </si>
  <si>
    <t>5.329.615.623,88)</t>
  </si>
  <si>
    <t>PROVINSI          :</t>
  </si>
  <si>
    <t>KABUPATEN     :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</si>
  <si>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</si>
  <si>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</si>
  <si>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                                   </t>
  </si>
  <si>
    <t>PERIODE TANGGAL : 01-01-2016 s/d 30-12-2016</t>
  </si>
  <si>
    <t xml:space="preserve">                                                                                          </t>
  </si>
  <si>
    <t>B</t>
  </si>
  <si>
    <t>C</t>
  </si>
  <si>
    <t>D</t>
  </si>
  <si>
    <t>PERIODE TANGGAL : 01-01-2016 s/d 31-12-2016</t>
  </si>
  <si>
    <t>Keadaan Periode Tanggal : 01-01-2016 s/d 31-12-2016</t>
  </si>
  <si>
    <t>akt</t>
  </si>
  <si>
    <t>peralatan mesin</t>
  </si>
  <si>
    <t>gedung</t>
  </si>
  <si>
    <t xml:space="preserve">jalan </t>
  </si>
  <si>
    <t>Aset tetap lain</t>
  </si>
  <si>
    <t>kdp</t>
  </si>
  <si>
    <t>13.09.08.01</t>
  </si>
  <si>
    <t>13.09.18.03</t>
  </si>
  <si>
    <t>Pacitan, 31 Desember 2016</t>
  </si>
  <si>
    <r>
      <t>DINAS PENDIDIKAN  </t>
    </r>
    <r>
      <rPr>
        <b/>
        <sz val="8"/>
        <color theme="1"/>
        <rFont val="Cambria"/>
        <family val="1"/>
      </rPr>
      <t xml:space="preserve"> </t>
    </r>
  </si>
  <si>
    <r>
      <t>DINAS KESEHATAN  </t>
    </r>
    <r>
      <rPr>
        <b/>
        <sz val="8"/>
        <color theme="1"/>
        <rFont val="Cambria"/>
        <family val="1"/>
      </rPr>
      <t xml:space="preserve"> </t>
    </r>
  </si>
  <si>
    <r>
      <t>RUMAH SAKIT UMUM DAERAH  </t>
    </r>
    <r>
      <rPr>
        <b/>
        <sz val="8"/>
        <color theme="1"/>
        <rFont val="Cambria"/>
        <family val="1"/>
      </rPr>
      <t xml:space="preserve"> </t>
    </r>
  </si>
  <si>
    <r>
      <t>DINAS BINAMARGA DAN PENGAIRAN  </t>
    </r>
    <r>
      <rPr>
        <b/>
        <sz val="8"/>
        <color theme="1"/>
        <rFont val="Cambria"/>
        <family val="1"/>
      </rPr>
      <t xml:space="preserve"> </t>
    </r>
  </si>
  <si>
    <r>
      <t>DINAS CIPTA KARYA, TATA RUANG DAN KEBERSIHAN  </t>
    </r>
    <r>
      <rPr>
        <b/>
        <sz val="8"/>
        <color theme="1"/>
        <rFont val="Cambria"/>
        <family val="1"/>
      </rPr>
      <t xml:space="preserve"> </t>
    </r>
  </si>
  <si>
    <r>
      <t>DINAS PERHUBUNGAN KOMUNIKASI DAN INFORMASI  </t>
    </r>
    <r>
      <rPr>
        <b/>
        <sz val="8"/>
        <color theme="1"/>
        <rFont val="Cambria"/>
        <family val="1"/>
      </rPr>
      <t xml:space="preserve"> </t>
    </r>
  </si>
  <si>
    <r>
      <t>KANTOR LINGKUNGAN HIDUP  </t>
    </r>
    <r>
      <rPr>
        <b/>
        <sz val="8"/>
        <color theme="1"/>
        <rFont val="Cambria"/>
        <family val="1"/>
      </rPr>
      <t xml:space="preserve"> </t>
    </r>
  </si>
  <si>
    <r>
      <t>DINAS KEPENDUDUKAN DAN CATATAN SIPIL  </t>
    </r>
    <r>
      <rPr>
        <b/>
        <sz val="8"/>
        <color theme="1"/>
        <rFont val="Cambria"/>
        <family val="1"/>
      </rPr>
      <t xml:space="preserve"> </t>
    </r>
  </si>
  <si>
    <r>
      <t>BADAN KELUARGA DAN PEMBERDAYAAN PEREMPUAN  </t>
    </r>
    <r>
      <rPr>
        <b/>
        <sz val="8"/>
        <color theme="1"/>
        <rFont val="Cambria"/>
        <family val="1"/>
      </rPr>
      <t xml:space="preserve"> </t>
    </r>
  </si>
  <si>
    <r>
      <t>DINAS SOSIAL TENAGA KERJA DAN TRANSMIGRASI  </t>
    </r>
    <r>
      <rPr>
        <b/>
        <sz val="8"/>
        <color theme="1"/>
        <rFont val="Cambria"/>
        <family val="1"/>
      </rPr>
      <t xml:space="preserve"> </t>
    </r>
  </si>
  <si>
    <r>
      <t>DINAS KOPERASI PERINDUSTRIAN DAN PERDAGANGAN  </t>
    </r>
    <r>
      <rPr>
        <b/>
        <sz val="8"/>
        <color theme="1"/>
        <rFont val="Cambria"/>
        <family val="1"/>
      </rPr>
      <t xml:space="preserve"> </t>
    </r>
  </si>
  <si>
    <r>
      <t>DINAS KEBUDAYAAN , PERIWISATA PEMUDA DAN OLAHRAGA  </t>
    </r>
    <r>
      <rPr>
        <b/>
        <sz val="8"/>
        <color theme="1"/>
        <rFont val="Cambria"/>
        <family val="1"/>
      </rPr>
      <t xml:space="preserve"> </t>
    </r>
  </si>
  <si>
    <r>
      <t>BADAN KESATUAN BANGSA, POLITIK DAN PERLINDUNGAN MASYARAKAT  </t>
    </r>
    <r>
      <rPr>
        <b/>
        <sz val="8"/>
        <color theme="1"/>
        <rFont val="Cambria"/>
        <family val="1"/>
      </rPr>
      <t xml:space="preserve"> </t>
    </r>
  </si>
  <si>
    <r>
      <t>SATUAN POLISI PAMONG PRAJA  </t>
    </r>
    <r>
      <rPr>
        <b/>
        <sz val="8"/>
        <color theme="1"/>
        <rFont val="Cambria"/>
        <family val="1"/>
      </rPr>
      <t xml:space="preserve"> </t>
    </r>
  </si>
  <si>
    <r>
      <t>BADAN PENAGGULANGAN BENCANA DAERAH  </t>
    </r>
    <r>
      <rPr>
        <b/>
        <sz val="8"/>
        <color theme="1"/>
        <rFont val="Cambria"/>
        <family val="1"/>
      </rPr>
      <t xml:space="preserve"> </t>
    </r>
  </si>
  <si>
    <r>
      <t>SEKRETARIAT DAERAH  </t>
    </r>
    <r>
      <rPr>
        <b/>
        <sz val="8"/>
        <color theme="1"/>
        <rFont val="Cambria"/>
        <family val="1"/>
      </rPr>
      <t xml:space="preserve"> </t>
    </r>
  </si>
  <si>
    <r>
      <t>SEKRETARIAT DPRD  </t>
    </r>
    <r>
      <rPr>
        <b/>
        <sz val="8"/>
        <color theme="1"/>
        <rFont val="Cambria"/>
        <family val="1"/>
      </rPr>
      <t xml:space="preserve"> </t>
    </r>
  </si>
  <si>
    <r>
      <t>DINAS PENDAPATAN PENGELOLAAN KEUANGAN DAN ASET  </t>
    </r>
    <r>
      <rPr>
        <b/>
        <sz val="8"/>
        <color theme="1"/>
        <rFont val="Cambria"/>
        <family val="1"/>
      </rPr>
      <t xml:space="preserve"> </t>
    </r>
  </si>
  <si>
    <r>
      <t>BADAN PENELITIAN DAN PENGEMBANGAN  </t>
    </r>
    <r>
      <rPr>
        <b/>
        <sz val="8"/>
        <color theme="1"/>
        <rFont val="Cambria"/>
        <family val="1"/>
      </rPr>
      <t xml:space="preserve"> </t>
    </r>
  </si>
  <si>
    <r>
      <t>INSPEKTORAT  </t>
    </r>
    <r>
      <rPr>
        <b/>
        <sz val="8"/>
        <color theme="1"/>
        <rFont val="Cambria"/>
        <family val="1"/>
      </rPr>
      <t xml:space="preserve"> </t>
    </r>
  </si>
  <si>
    <r>
      <t>BADAN KEPEGAWAIAN DAERAH  </t>
    </r>
    <r>
      <rPr>
        <b/>
        <sz val="8"/>
        <color theme="1"/>
        <rFont val="Cambria"/>
        <family val="1"/>
      </rPr>
      <t xml:space="preserve"> </t>
    </r>
  </si>
  <si>
    <r>
      <t>KANTOR PENDIDIKAN DAN PELATIHAN  </t>
    </r>
    <r>
      <rPr>
        <b/>
        <sz val="8"/>
        <color theme="1"/>
        <rFont val="Cambria"/>
        <family val="1"/>
      </rPr>
      <t xml:space="preserve"> </t>
    </r>
  </si>
  <si>
    <r>
      <t>BADAN PENANAMAN MODAN DAN PELAYANAN PERIZINAN  </t>
    </r>
    <r>
      <rPr>
        <b/>
        <sz val="8"/>
        <color theme="1"/>
        <rFont val="Cambria"/>
        <family val="1"/>
      </rPr>
      <t xml:space="preserve"> </t>
    </r>
  </si>
  <si>
    <r>
      <t>KANTOR KECAMATAN PACITAN  </t>
    </r>
    <r>
      <rPr>
        <b/>
        <sz val="8"/>
        <color theme="1"/>
        <rFont val="Cambria"/>
        <family val="1"/>
      </rPr>
      <t xml:space="preserve"> </t>
    </r>
  </si>
  <si>
    <r>
      <t>KANTOR KECAMATAN KEBONAGUNG  </t>
    </r>
    <r>
      <rPr>
        <b/>
        <sz val="8"/>
        <color theme="1"/>
        <rFont val="Cambria"/>
        <family val="1"/>
      </rPr>
      <t xml:space="preserve"> </t>
    </r>
  </si>
  <si>
    <r>
      <t>KANTOR KECAMATAN TULAKAN  </t>
    </r>
    <r>
      <rPr>
        <b/>
        <sz val="8"/>
        <color theme="1"/>
        <rFont val="Cambria"/>
        <family val="1"/>
      </rPr>
      <t xml:space="preserve"> </t>
    </r>
  </si>
  <si>
    <r>
      <t>KANTOR KECAMATAN NGADIROJO  </t>
    </r>
    <r>
      <rPr>
        <b/>
        <sz val="8"/>
        <color theme="1"/>
        <rFont val="Cambria"/>
        <family val="1"/>
      </rPr>
      <t xml:space="preserve"> </t>
    </r>
  </si>
  <si>
    <r>
      <t>KANTOR KECAMATAN SUDIMORO  </t>
    </r>
    <r>
      <rPr>
        <b/>
        <sz val="8"/>
        <color theme="1"/>
        <rFont val="Cambria"/>
        <family val="1"/>
      </rPr>
      <t xml:space="preserve"> </t>
    </r>
  </si>
  <si>
    <r>
      <t>KANTOR KECAMATAN ARJOSARI  </t>
    </r>
    <r>
      <rPr>
        <b/>
        <sz val="8"/>
        <color theme="1"/>
        <rFont val="Cambria"/>
        <family val="1"/>
      </rPr>
      <t xml:space="preserve"> </t>
    </r>
  </si>
  <si>
    <r>
      <t>KANTOR KECAMATAN TEGALOMBO  </t>
    </r>
    <r>
      <rPr>
        <b/>
        <sz val="8"/>
        <color theme="1"/>
        <rFont val="Cambria"/>
        <family val="1"/>
      </rPr>
      <t xml:space="preserve"> </t>
    </r>
  </si>
  <si>
    <r>
      <t>KANTOR KECAMATAN NAWANGAN  </t>
    </r>
    <r>
      <rPr>
        <b/>
        <sz val="8"/>
        <color theme="1"/>
        <rFont val="Cambria"/>
        <family val="1"/>
      </rPr>
      <t xml:space="preserve"> </t>
    </r>
  </si>
  <si>
    <r>
      <t>KANTOR KECAMATAN BANDAR  </t>
    </r>
    <r>
      <rPr>
        <b/>
        <sz val="8"/>
        <color theme="1"/>
        <rFont val="Cambria"/>
        <family val="1"/>
      </rPr>
      <t xml:space="preserve"> </t>
    </r>
  </si>
  <si>
    <r>
      <t>KANTOR KECAMATAN PRINGKUKU  </t>
    </r>
    <r>
      <rPr>
        <b/>
        <sz val="8"/>
        <color theme="1"/>
        <rFont val="Cambria"/>
        <family val="1"/>
      </rPr>
      <t xml:space="preserve"> </t>
    </r>
  </si>
  <si>
    <r>
      <t>KANTOR KECAMATAN PUNUNG  </t>
    </r>
    <r>
      <rPr>
        <b/>
        <sz val="8"/>
        <color theme="1"/>
        <rFont val="Cambria"/>
        <family val="1"/>
      </rPr>
      <t xml:space="preserve"> </t>
    </r>
  </si>
  <si>
    <r>
      <t>KANTOR KECAMATAN DONOROJO  </t>
    </r>
    <r>
      <rPr>
        <b/>
        <sz val="8"/>
        <color theme="1"/>
        <rFont val="Cambria"/>
        <family val="1"/>
      </rPr>
      <t xml:space="preserve"> </t>
    </r>
  </si>
  <si>
    <r>
      <t>KELURAHAN PACITAN  </t>
    </r>
    <r>
      <rPr>
        <b/>
        <sz val="8"/>
        <color theme="1"/>
        <rFont val="Cambria"/>
        <family val="1"/>
      </rPr>
      <t xml:space="preserve"> </t>
    </r>
  </si>
  <si>
    <r>
      <t>KELURAHAN PUCANGSEWU  </t>
    </r>
    <r>
      <rPr>
        <b/>
        <sz val="8"/>
        <color theme="1"/>
        <rFont val="Cambria"/>
        <family val="1"/>
      </rPr>
      <t xml:space="preserve"> </t>
    </r>
  </si>
  <si>
    <r>
      <t>KELURAHAN SIDOHARJO  </t>
    </r>
    <r>
      <rPr>
        <b/>
        <sz val="8"/>
        <color theme="1"/>
        <rFont val="Cambria"/>
        <family val="1"/>
      </rPr>
      <t xml:space="preserve"> </t>
    </r>
  </si>
  <si>
    <r>
      <t>KELURAHAN BALEHARJO  </t>
    </r>
    <r>
      <rPr>
        <b/>
        <sz val="8"/>
        <color theme="1"/>
        <rFont val="Cambria"/>
        <family val="1"/>
      </rPr>
      <t xml:space="preserve"> </t>
    </r>
  </si>
  <si>
    <r>
      <t>KELURAHAN PLOSO  </t>
    </r>
    <r>
      <rPr>
        <b/>
        <sz val="8"/>
        <color theme="1"/>
        <rFont val="Cambria"/>
        <family val="1"/>
      </rPr>
      <t xml:space="preserve"> </t>
    </r>
  </si>
  <si>
    <r>
      <t>KANTOR KETAHANAN PANGAN  </t>
    </r>
    <r>
      <rPr>
        <b/>
        <sz val="8"/>
        <color theme="1"/>
        <rFont val="Cambria"/>
        <family val="1"/>
      </rPr>
      <t xml:space="preserve"> </t>
    </r>
  </si>
  <si>
    <r>
      <t>BADAN PEMBERDAYAAN MASYARAKAT DAN PEMERINTAHAN  </t>
    </r>
    <r>
      <rPr>
        <b/>
        <sz val="8"/>
        <color theme="1"/>
        <rFont val="Cambria"/>
        <family val="1"/>
      </rPr>
      <t xml:space="preserve"> </t>
    </r>
  </si>
  <si>
    <r>
      <t>KANTOR PERPUSTAKAAN ARSIP DAN DOKUMENTASI  </t>
    </r>
    <r>
      <rPr>
        <b/>
        <sz val="8"/>
        <color theme="1"/>
        <rFont val="Cambria"/>
        <family val="1"/>
      </rPr>
      <t xml:space="preserve"> </t>
    </r>
  </si>
  <si>
    <r>
      <t>DINAS TANAMAN PANGAN DAN PETERNAKAN  </t>
    </r>
    <r>
      <rPr>
        <b/>
        <sz val="8"/>
        <color theme="1"/>
        <rFont val="Cambria"/>
        <family val="1"/>
      </rPr>
      <t xml:space="preserve"> </t>
    </r>
  </si>
  <si>
    <r>
      <t>DINAS KEHUTANAN DAN PERKEBUNAN  </t>
    </r>
    <r>
      <rPr>
        <b/>
        <sz val="8"/>
        <color theme="1"/>
        <rFont val="Cambria"/>
        <family val="1"/>
      </rPr>
      <t xml:space="preserve"> </t>
    </r>
  </si>
  <si>
    <r>
      <t>DINAS PERTAMBANGAN DAN ENERGI  </t>
    </r>
    <r>
      <rPr>
        <b/>
        <sz val="8"/>
        <color theme="1"/>
        <rFont val="Cambria"/>
        <family val="1"/>
      </rPr>
      <t xml:space="preserve"> </t>
    </r>
  </si>
  <si>
    <r>
      <t>DINAS KELAUTAN DAN PERIKANAN  </t>
    </r>
    <r>
      <rPr>
        <b/>
        <sz val="8"/>
        <color theme="1"/>
        <rFont val="Cambria"/>
        <family val="1"/>
      </rPr>
      <t xml:space="preserve"> </t>
    </r>
  </si>
  <si>
    <t>tanah pengadaan</t>
  </si>
  <si>
    <t>mutasi</t>
  </si>
  <si>
    <t>kurang catat</t>
  </si>
  <si>
    <t>tanah reklas</t>
  </si>
  <si>
    <t>lebih catat</t>
  </si>
  <si>
    <t>mutasi keluar</t>
  </si>
  <si>
    <t>hibah keluar</t>
  </si>
  <si>
    <t>REKAPITULASI DAFTAR MUTASI BARANG PER SKPD AUDITED</t>
  </si>
  <si>
    <t>REKAPITULASI DAFTAR MUTASI BARANG INVENTARIS AUDITED</t>
  </si>
  <si>
    <t xml:space="preserve">     Tanah</t>
  </si>
  <si>
    <t xml:space="preserve">     Peralatan dan Mesin</t>
  </si>
  <si>
    <t xml:space="preserve">     Gedung dan Bangunan</t>
  </si>
  <si>
    <t xml:space="preserve">     Jalan, Irigasi, dan Jaringan</t>
  </si>
  <si>
    <t xml:space="preserve">     Aset Tetap Lainnya</t>
  </si>
  <si>
    <t xml:space="preserve">     Akumulasi Penyusutan</t>
  </si>
  <si>
    <t xml:space="preserve">   ASET LAINNYA</t>
  </si>
  <si>
    <t xml:space="preserve">     Aset Tidak Berwujud</t>
  </si>
  <si>
    <t xml:space="preserve">     Aset Lain-lain</t>
  </si>
  <si>
    <t xml:space="preserve">     Konstruksi Dalam Pengerjaan</t>
  </si>
  <si>
    <t xml:space="preserve">   ASET TETAP</t>
  </si>
  <si>
    <t xml:space="preserve">     Kemitraan dengan Pihak Ketiga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</si>
</sst>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40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charset val="1"/>
      <scheme val="minor"/>
    </font>
    <font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8"/>
      <color theme="1"/>
      <name val="Bookman Old Style"/>
      <family val="1"/>
    </font>
    <font>
      <sz val="11"/>
      <color theme="0"/>
      <name val="Calibri"/>
      <family val="2"/>
      <charset val="1"/>
      <scheme val="minor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theme="0"/>
      <name val="Bookman Old Style"/>
      <family val="1"/>
    </font>
    <font>
      <sz val="8"/>
      <color theme="0"/>
      <name val="Arial Narrow"/>
      <family val="2"/>
    </font>
    <font>
      <sz val="8"/>
      <color theme="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 Narrow"/>
      <family val="2"/>
    </font>
    <font>
      <sz val="8"/>
      <color theme="1"/>
      <name val="Cambria"/>
      <family val="1"/>
    </font>
    <font>
      <b/>
      <u/>
      <sz val="8"/>
      <color theme="1"/>
      <name val="Cambria"/>
      <family val="1"/>
    </font>
    <font>
      <b/>
      <sz val="8"/>
      <color theme="1"/>
      <name val="Cambria"/>
      <family val="1"/>
    </font>
    <font>
      <sz val="8"/>
      <name val="Cambria"/>
      <family val="1"/>
    </font>
    <font>
      <sz val="8"/>
      <color theme="0"/>
      <name val="Cambria"/>
      <family val="1"/>
    </font>
    <font>
      <b/>
      <sz val="8"/>
      <name val="Cambria"/>
      <family val="1"/>
    </font>
    <font>
      <b/>
      <sz val="8"/>
      <color theme="0"/>
      <name val="Cambria"/>
      <family val="1"/>
    </font>
    <font>
      <b/>
      <u/>
      <sz val="8"/>
      <name val="Cambria"/>
      <family val="1"/>
    </font>
    <font>
      <sz val="9"/>
      <name val="Bookman Old Style"/>
      <family val="1"/>
    </font>
    <font>
      <sz val="8"/>
      <name val="Bookman Old Style"/>
      <family val="1"/>
    </font>
    <font>
      <b/>
      <u/>
      <sz val="9"/>
      <name val="Bookman Old Style"/>
      <family val="1"/>
    </font>
    <font>
      <b/>
      <sz val="9"/>
      <name val="Arial Narrow"/>
      <family val="2"/>
    </font>
    <font>
      <b/>
      <sz val="9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6666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666666"/>
      </right>
      <top style="thin">
        <color indexed="64"/>
      </top>
      <bottom/>
      <diagonal/>
    </border>
    <border>
      <left style="medium">
        <color rgb="FF66666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 style="medium">
        <color rgb="FFFFFFFF"/>
      </left>
      <right style="medium">
        <color rgb="FF666666"/>
      </right>
      <top style="medium">
        <color rgb="FFFFFFFF"/>
      </top>
      <bottom style="medium">
        <color rgb="FF66666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8" fillId="0" borderId="0" applyFont="0" applyFill="0" applyBorder="0" applyAlignment="0" applyProtection="0"/>
  </cellStyleXfs>
  <cellXfs count="413">
    <xf numFmtId="0" fontId="0" fillId="0" borderId="0" xfId="0"/>
    <xf numFmtId="4" fontId="0" fillId="0" borderId="0" xfId="0" applyNumberFormat="1"/>
    <xf numFmtId="0" fontId="1" fillId="0" borderId="0" xfId="0" applyFont="1" applyAlignment="1"/>
    <xf numFmtId="0" fontId="1" fillId="0" borderId="0" xfId="0" applyFont="1"/>
    <xf numFmtId="0" fontId="0" fillId="0" borderId="0" xfId="0" applyAlignment="1"/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vertical="top"/>
    </xf>
    <xf numFmtId="0" fontId="3" fillId="0" borderId="14" xfId="0" applyFont="1" applyBorder="1" applyAlignment="1"/>
    <xf numFmtId="0" fontId="5" fillId="0" borderId="0" xfId="0" applyFont="1" applyAlignment="1"/>
    <xf numFmtId="0" fontId="5" fillId="0" borderId="0" xfId="0" applyFont="1"/>
    <xf numFmtId="4" fontId="5" fillId="0" borderId="0" xfId="0" applyNumberFormat="1" applyFont="1"/>
    <xf numFmtId="4" fontId="1" fillId="0" borderId="14" xfId="0" applyNumberFormat="1" applyFont="1" applyBorder="1"/>
    <xf numFmtId="0" fontId="1" fillId="2" borderId="14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0" fontId="0" fillId="2" borderId="0" xfId="0" applyFill="1"/>
    <xf numFmtId="4" fontId="3" fillId="0" borderId="14" xfId="0" applyNumberFormat="1" applyFont="1" applyBorder="1" applyAlignment="1"/>
    <xf numFmtId="0" fontId="1" fillId="3" borderId="14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vertical="top"/>
    </xf>
    <xf numFmtId="0" fontId="0" fillId="3" borderId="0" xfId="0" applyFill="1"/>
    <xf numFmtId="0" fontId="4" fillId="0" borderId="0" xfId="0" applyFont="1"/>
    <xf numFmtId="0" fontId="8" fillId="0" borderId="0" xfId="0" applyFont="1"/>
    <xf numFmtId="4" fontId="9" fillId="0" borderId="0" xfId="0" applyNumberFormat="1" applyFont="1"/>
    <xf numFmtId="0" fontId="9" fillId="0" borderId="0" xfId="0" applyFont="1"/>
    <xf numFmtId="4" fontId="1" fillId="0" borderId="0" xfId="0" applyNumberFormat="1" applyFont="1" applyAlignment="1"/>
    <xf numFmtId="4" fontId="0" fillId="0" borderId="0" xfId="0" applyNumberFormat="1" applyAlignment="1"/>
    <xf numFmtId="0" fontId="3" fillId="0" borderId="14" xfId="0" applyNumberFormat="1" applyFont="1" applyBorder="1" applyAlignment="1">
      <alignment horizontal="center"/>
    </xf>
    <xf numFmtId="0" fontId="0" fillId="0" borderId="0" xfId="0" applyNumberFormat="1"/>
    <xf numFmtId="3" fontId="10" fillId="0" borderId="0" xfId="0" applyNumberFormat="1" applyFont="1" applyAlignment="1"/>
    <xf numFmtId="3" fontId="10" fillId="0" borderId="0" xfId="0" applyNumberFormat="1" applyFont="1"/>
    <xf numFmtId="3" fontId="12" fillId="0" borderId="14" xfId="0" applyNumberFormat="1" applyFont="1" applyBorder="1" applyAlignment="1">
      <alignment horizontal="center"/>
    </xf>
    <xf numFmtId="3" fontId="10" fillId="0" borderId="14" xfId="0" applyNumberFormat="1" applyFont="1" applyBorder="1" applyAlignment="1"/>
    <xf numFmtId="3" fontId="10" fillId="0" borderId="14" xfId="0" applyNumberFormat="1" applyFont="1" applyBorder="1" applyAlignment="1">
      <alignment horizontal="center" vertical="top"/>
    </xf>
    <xf numFmtId="3" fontId="10" fillId="0" borderId="14" xfId="0" applyNumberFormat="1" applyFont="1" applyBorder="1" applyAlignment="1">
      <alignment vertical="top"/>
    </xf>
    <xf numFmtId="3" fontId="12" fillId="0" borderId="14" xfId="0" applyNumberFormat="1" applyFont="1" applyBorder="1" applyAlignment="1"/>
    <xf numFmtId="4" fontId="10" fillId="0" borderId="14" xfId="0" applyNumberFormat="1" applyFont="1" applyBorder="1"/>
    <xf numFmtId="4" fontId="10" fillId="0" borderId="0" xfId="0" applyNumberFormat="1" applyFont="1"/>
    <xf numFmtId="3" fontId="0" fillId="0" borderId="0" xfId="0" applyNumberFormat="1"/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8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/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/>
    <xf numFmtId="4" fontId="0" fillId="0" borderId="14" xfId="0" applyNumberFormat="1" applyBorder="1"/>
    <xf numFmtId="4" fontId="1" fillId="0" borderId="14" xfId="0" applyNumberFormat="1" applyFont="1" applyBorder="1" applyAlignment="1">
      <alignment horizontal="center" vertical="top"/>
    </xf>
    <xf numFmtId="3" fontId="10" fillId="2" borderId="14" xfId="0" applyNumberFormat="1" applyFont="1" applyFill="1" applyBorder="1" applyAlignment="1">
      <alignment horizontal="center" vertical="top"/>
    </xf>
    <xf numFmtId="3" fontId="10" fillId="2" borderId="14" xfId="0" applyNumberFormat="1" applyFont="1" applyFill="1" applyBorder="1" applyAlignment="1">
      <alignment vertical="top"/>
    </xf>
    <xf numFmtId="4" fontId="10" fillId="2" borderId="0" xfId="0" applyNumberFormat="1" applyFont="1" applyFill="1"/>
    <xf numFmtId="3" fontId="10" fillId="2" borderId="0" xfId="0" applyNumberFormat="1" applyFont="1" applyFill="1"/>
    <xf numFmtId="4" fontId="4" fillId="0" borderId="0" xfId="0" applyNumberFormat="1" applyFont="1"/>
    <xf numFmtId="0" fontId="13" fillId="0" borderId="19" xfId="0" applyFont="1" applyBorder="1" applyAlignment="1">
      <alignment horizontal="center" wrapText="1"/>
    </xf>
    <xf numFmtId="4" fontId="14" fillId="0" borderId="0" xfId="0" applyNumberFormat="1" applyFont="1"/>
    <xf numFmtId="0" fontId="14" fillId="0" borderId="0" xfId="0" applyFont="1"/>
    <xf numFmtId="0" fontId="13" fillId="0" borderId="2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25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0" fillId="0" borderId="15" xfId="0" applyFont="1" applyBorder="1" applyAlignment="1">
      <alignment horizontal="right" vertical="top"/>
    </xf>
    <xf numFmtId="0" fontId="13" fillId="0" borderId="25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5" xfId="0" applyFont="1" applyBorder="1" applyAlignment="1">
      <alignment vertical="top"/>
    </xf>
    <xf numFmtId="4" fontId="13" fillId="0" borderId="15" xfId="0" applyNumberFormat="1" applyFont="1" applyBorder="1" applyAlignment="1">
      <alignment horizontal="right" vertical="top"/>
    </xf>
    <xf numFmtId="0" fontId="14" fillId="0" borderId="15" xfId="0" applyFont="1" applyBorder="1" applyAlignment="1">
      <alignment vertical="top"/>
    </xf>
    <xf numFmtId="0" fontId="14" fillId="0" borderId="25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" fontId="14" fillId="0" borderId="15" xfId="0" applyNumberFormat="1" applyFont="1" applyBorder="1" applyAlignment="1">
      <alignment horizontal="right" vertical="top"/>
    </xf>
    <xf numFmtId="4" fontId="13" fillId="0" borderId="26" xfId="0" applyNumberFormat="1" applyFont="1" applyBorder="1" applyAlignment="1">
      <alignment horizontal="right" vertical="top"/>
    </xf>
    <xf numFmtId="0" fontId="1" fillId="4" borderId="14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vertical="top"/>
    </xf>
    <xf numFmtId="0" fontId="0" fillId="4" borderId="0" xfId="0" applyFill="1"/>
    <xf numFmtId="4" fontId="4" fillId="2" borderId="0" xfId="0" applyNumberFormat="1" applyFont="1" applyFill="1"/>
    <xf numFmtId="0" fontId="1" fillId="0" borderId="0" xfId="0" applyNumberFormat="1" applyFont="1" applyAlignment="1"/>
    <xf numFmtId="0" fontId="1" fillId="0" borderId="14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/>
    <xf numFmtId="4" fontId="1" fillId="0" borderId="0" xfId="0" applyNumberFormat="1" applyFont="1" applyBorder="1" applyAlignment="1">
      <alignment vertical="top"/>
    </xf>
    <xf numFmtId="3" fontId="9" fillId="0" borderId="0" xfId="0" applyNumberFormat="1" applyFont="1"/>
    <xf numFmtId="3" fontId="13" fillId="0" borderId="15" xfId="0" applyNumberFormat="1" applyFont="1" applyBorder="1" applyAlignment="1">
      <alignment horizontal="right" vertical="top"/>
    </xf>
    <xf numFmtId="3" fontId="14" fillId="0" borderId="0" xfId="0" applyNumberFormat="1" applyFont="1"/>
    <xf numFmtId="3" fontId="5" fillId="0" borderId="0" xfId="0" applyNumberFormat="1" applyFont="1" applyAlignment="1"/>
    <xf numFmtId="3" fontId="12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right" vertical="top"/>
    </xf>
    <xf numFmtId="3" fontId="14" fillId="0" borderId="15" xfId="0" applyNumberFormat="1" applyFont="1" applyBorder="1" applyAlignment="1">
      <alignment horizontal="right" vertical="top"/>
    </xf>
    <xf numFmtId="3" fontId="13" fillId="0" borderId="26" xfId="0" applyNumberFormat="1" applyFont="1" applyBorder="1" applyAlignment="1">
      <alignment horizontal="right" vertical="top"/>
    </xf>
    <xf numFmtId="3" fontId="5" fillId="0" borderId="0" xfId="0" applyNumberFormat="1" applyFont="1"/>
    <xf numFmtId="3" fontId="13" fillId="0" borderId="15" xfId="0" applyNumberFormat="1" applyFont="1" applyBorder="1" applyAlignment="1">
      <alignment horizontal="center" wrapText="1"/>
    </xf>
    <xf numFmtId="3" fontId="16" fillId="0" borderId="0" xfId="0" applyNumberFormat="1" applyFont="1"/>
    <xf numFmtId="3" fontId="17" fillId="0" borderId="0" xfId="0" applyNumberFormat="1" applyFont="1"/>
    <xf numFmtId="3" fontId="15" fillId="0" borderId="0" xfId="0" applyNumberFormat="1" applyFont="1"/>
    <xf numFmtId="4" fontId="23" fillId="6" borderId="14" xfId="0" applyNumberFormat="1" applyFont="1" applyFill="1" applyBorder="1"/>
    <xf numFmtId="4" fontId="1" fillId="7" borderId="14" xfId="0" applyNumberFormat="1" applyFont="1" applyFill="1" applyBorder="1" applyAlignment="1">
      <alignment horizontal="right" vertical="top"/>
    </xf>
    <xf numFmtId="4" fontId="1" fillId="2" borderId="14" xfId="0" applyNumberFormat="1" applyFont="1" applyFill="1" applyBorder="1"/>
    <xf numFmtId="4" fontId="1" fillId="3" borderId="14" xfId="0" applyNumberFormat="1" applyFont="1" applyFill="1" applyBorder="1"/>
    <xf numFmtId="4" fontId="1" fillId="4" borderId="14" xfId="0" applyNumberFormat="1" applyFont="1" applyFill="1" applyBorder="1"/>
    <xf numFmtId="4" fontId="4" fillId="0" borderId="0" xfId="0" applyNumberFormat="1" applyFont="1" applyBorder="1"/>
    <xf numFmtId="4" fontId="1" fillId="0" borderId="0" xfId="0" applyNumberFormat="1" applyFont="1"/>
    <xf numFmtId="4" fontId="1" fillId="3" borderId="14" xfId="0" applyNumberFormat="1" applyFont="1" applyFill="1" applyBorder="1" applyAlignment="1">
      <alignment vertical="top"/>
    </xf>
    <xf numFmtId="4" fontId="19" fillId="0" borderId="14" xfId="1" applyNumberFormat="1" applyFont="1" applyBorder="1" applyAlignment="1">
      <alignment horizontal="right" vertical="top"/>
    </xf>
    <xf numFmtId="0" fontId="1" fillId="8" borderId="14" xfId="0" applyNumberFormat="1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10" fillId="0" borderId="0" xfId="0" applyNumberFormat="1" applyFont="1" applyAlignment="1"/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/>
    <xf numFmtId="4" fontId="10" fillId="0" borderId="2" xfId="0" applyNumberFormat="1" applyFont="1" applyBorder="1"/>
    <xf numFmtId="4" fontId="10" fillId="0" borderId="8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/>
    </xf>
    <xf numFmtId="4" fontId="10" fillId="0" borderId="17" xfId="0" applyNumberFormat="1" applyFont="1" applyBorder="1"/>
    <xf numFmtId="4" fontId="10" fillId="0" borderId="13" xfId="0" applyNumberFormat="1" applyFont="1" applyBorder="1"/>
    <xf numFmtId="4" fontId="12" fillId="0" borderId="1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vertical="top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/>
    <xf numFmtId="4" fontId="1" fillId="0" borderId="2" xfId="0" applyNumberFormat="1" applyFont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/>
    <xf numFmtId="4" fontId="1" fillId="0" borderId="13" xfId="0" applyNumberFormat="1" applyFont="1" applyBorder="1"/>
    <xf numFmtId="4" fontId="1" fillId="5" borderId="14" xfId="0" applyNumberFormat="1" applyFont="1" applyFill="1" applyBorder="1"/>
    <xf numFmtId="4" fontId="4" fillId="0" borderId="0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center" vertical="center"/>
    </xf>
    <xf numFmtId="4" fontId="1" fillId="2" borderId="14" xfId="0" applyNumberFormat="1" applyFont="1" applyFill="1" applyBorder="1" applyAlignment="1">
      <alignment vertical="top"/>
    </xf>
    <xf numFmtId="4" fontId="1" fillId="4" borderId="14" xfId="0" applyNumberFormat="1" applyFont="1" applyFill="1" applyBorder="1" applyAlignment="1">
      <alignment vertical="top"/>
    </xf>
    <xf numFmtId="4" fontId="13" fillId="0" borderId="0" xfId="0" applyNumberFormat="1" applyFont="1"/>
    <xf numFmtId="4" fontId="5" fillId="0" borderId="0" xfId="0" applyNumberFormat="1" applyFont="1" applyAlignment="1"/>
    <xf numFmtId="4" fontId="12" fillId="0" borderId="15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vertical="top"/>
    </xf>
    <xf numFmtId="4" fontId="13" fillId="0" borderId="15" xfId="0" applyNumberFormat="1" applyFont="1" applyBorder="1" applyAlignment="1">
      <alignment horizontal="center"/>
    </xf>
    <xf numFmtId="4" fontId="15" fillId="0" borderId="0" xfId="0" applyNumberFormat="1" applyFont="1"/>
    <xf numFmtId="0" fontId="12" fillId="0" borderId="15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8" xfId="0" applyFont="1" applyBorder="1"/>
    <xf numFmtId="4" fontId="25" fillId="0" borderId="29" xfId="0" applyNumberFormat="1" applyFont="1" applyBorder="1" applyAlignment="1">
      <alignment horizontal="right" vertical="top"/>
    </xf>
    <xf numFmtId="0" fontId="25" fillId="0" borderId="29" xfId="0" applyFont="1" applyBorder="1" applyAlignment="1">
      <alignment horizontal="right" vertical="top"/>
    </xf>
    <xf numFmtId="0" fontId="24" fillId="0" borderId="28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29" xfId="0" applyFont="1" applyBorder="1"/>
    <xf numFmtId="4" fontId="24" fillId="0" borderId="29" xfId="0" applyNumberFormat="1" applyFont="1" applyBorder="1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/>
    <xf numFmtId="4" fontId="25" fillId="0" borderId="29" xfId="0" applyNumberFormat="1" applyFont="1" applyBorder="1" applyAlignment="1">
      <alignment horizontal="right"/>
    </xf>
    <xf numFmtId="0" fontId="25" fillId="0" borderId="29" xfId="0" applyFont="1" applyBorder="1" applyAlignment="1">
      <alignment horizontal="right"/>
    </xf>
    <xf numFmtId="0" fontId="16" fillId="0" borderId="0" xfId="0" applyFont="1"/>
    <xf numFmtId="4" fontId="16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15" fillId="0" borderId="0" xfId="0" applyFont="1"/>
    <xf numFmtId="4" fontId="13" fillId="3" borderId="15" xfId="0" applyNumberFormat="1" applyFont="1" applyFill="1" applyBorder="1" applyAlignment="1">
      <alignment horizontal="right" vertical="top"/>
    </xf>
    <xf numFmtId="4" fontId="1" fillId="0" borderId="11" xfId="0" applyNumberFormat="1" applyFont="1" applyBorder="1" applyAlignment="1">
      <alignment horizontal="center"/>
    </xf>
    <xf numFmtId="4" fontId="1" fillId="0" borderId="16" xfId="0" applyNumberFormat="1" applyFont="1" applyBorder="1"/>
    <xf numFmtId="4" fontId="1" fillId="0" borderId="11" xfId="0" applyNumberFormat="1" applyFont="1" applyBorder="1"/>
    <xf numFmtId="4" fontId="1" fillId="0" borderId="2" xfId="0" applyNumberFormat="1" applyFont="1" applyBorder="1" applyAlignment="1">
      <alignment vertical="center" wrapText="1"/>
    </xf>
    <xf numFmtId="4" fontId="1" fillId="0" borderId="27" xfId="0" applyNumberFormat="1" applyFont="1" applyBorder="1"/>
    <xf numFmtId="4" fontId="1" fillId="0" borderId="13" xfId="0" applyNumberFormat="1" applyFont="1" applyBorder="1" applyAlignment="1">
      <alignment vertical="center" wrapText="1"/>
    </xf>
    <xf numFmtId="0" fontId="1" fillId="0" borderId="0" xfId="0" applyNumberFormat="1" applyFont="1"/>
    <xf numFmtId="2" fontId="1" fillId="0" borderId="0" xfId="0" applyNumberFormat="1" applyFont="1"/>
    <xf numFmtId="4" fontId="4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/>
    <xf numFmtId="0" fontId="1" fillId="0" borderId="1" xfId="0" applyNumberFormat="1" applyFont="1" applyBorder="1"/>
    <xf numFmtId="0" fontId="1" fillId="0" borderId="12" xfId="0" applyNumberFormat="1" applyFont="1" applyBorder="1"/>
    <xf numFmtId="0" fontId="1" fillId="0" borderId="11" xfId="0" applyNumberFormat="1" applyFont="1" applyBorder="1"/>
    <xf numFmtId="0" fontId="1" fillId="0" borderId="17" xfId="0" applyNumberFormat="1" applyFont="1" applyBorder="1"/>
    <xf numFmtId="0" fontId="1" fillId="0" borderId="11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1" fillId="0" borderId="13" xfId="0" applyNumberFormat="1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1" fillId="8" borderId="14" xfId="0" applyNumberFormat="1" applyFont="1" applyFill="1" applyBorder="1" applyAlignment="1">
      <alignment vertical="top"/>
    </xf>
    <xf numFmtId="3" fontId="10" fillId="5" borderId="14" xfId="0" applyNumberFormat="1" applyFont="1" applyFill="1" applyBorder="1" applyAlignment="1">
      <alignment horizontal="center" vertical="top"/>
    </xf>
    <xf numFmtId="3" fontId="10" fillId="5" borderId="14" xfId="0" applyNumberFormat="1" applyFont="1" applyFill="1" applyBorder="1" applyAlignment="1">
      <alignment vertical="top"/>
    </xf>
    <xf numFmtId="0" fontId="1" fillId="5" borderId="14" xfId="0" applyNumberFormat="1" applyFont="1" applyFill="1" applyBorder="1" applyAlignment="1">
      <alignment vertical="top"/>
    </xf>
    <xf numFmtId="4" fontId="1" fillId="5" borderId="14" xfId="0" applyNumberFormat="1" applyFont="1" applyFill="1" applyBorder="1" applyAlignment="1">
      <alignment vertical="top"/>
    </xf>
    <xf numFmtId="4" fontId="10" fillId="5" borderId="0" xfId="0" applyNumberFormat="1" applyFont="1" applyFill="1"/>
    <xf numFmtId="3" fontId="10" fillId="5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6" fillId="0" borderId="0" xfId="0" applyNumberFormat="1" applyFont="1"/>
    <xf numFmtId="4" fontId="3" fillId="0" borderId="0" xfId="0" applyNumberFormat="1" applyFont="1" applyBorder="1" applyAlignment="1"/>
    <xf numFmtId="3" fontId="26" fillId="0" borderId="0" xfId="0" applyNumberFormat="1" applyFont="1"/>
    <xf numFmtId="0" fontId="27" fillId="0" borderId="0" xfId="0" applyFont="1" applyAlignment="1"/>
    <xf numFmtId="0" fontId="27" fillId="0" borderId="0" xfId="0" applyFont="1"/>
    <xf numFmtId="3" fontId="27" fillId="0" borderId="0" xfId="0" applyNumberFormat="1" applyFont="1" applyAlignment="1"/>
    <xf numFmtId="4" fontId="27" fillId="0" borderId="0" xfId="0" applyNumberFormat="1" applyFont="1" applyAlignment="1"/>
    <xf numFmtId="4" fontId="27" fillId="0" borderId="0" xfId="0" applyNumberFormat="1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3" fontId="29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/>
    </xf>
    <xf numFmtId="0" fontId="27" fillId="0" borderId="14" xfId="0" applyNumberFormat="1" applyFont="1" applyBorder="1" applyAlignment="1"/>
    <xf numFmtId="3" fontId="29" fillId="0" borderId="14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0" xfId="0" applyNumberFormat="1" applyFont="1"/>
    <xf numFmtId="0" fontId="27" fillId="0" borderId="14" xfId="0" applyFont="1" applyBorder="1" applyAlignment="1">
      <alignment horizontal="center" vertical="top"/>
    </xf>
    <xf numFmtId="0" fontId="27" fillId="0" borderId="14" xfId="0" applyFont="1" applyBorder="1" applyAlignment="1">
      <alignment vertical="top"/>
    </xf>
    <xf numFmtId="3" fontId="27" fillId="0" borderId="14" xfId="0" applyNumberFormat="1" applyFont="1" applyBorder="1" applyAlignment="1">
      <alignment vertical="top"/>
    </xf>
    <xf numFmtId="4" fontId="27" fillId="0" borderId="14" xfId="0" applyNumberFormat="1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3" borderId="14" xfId="0" applyFont="1" applyFill="1" applyBorder="1" applyAlignment="1">
      <alignment horizontal="center" vertical="top"/>
    </xf>
    <xf numFmtId="0" fontId="27" fillId="3" borderId="14" xfId="0" applyFont="1" applyFill="1" applyBorder="1" applyAlignment="1">
      <alignment vertical="top"/>
    </xf>
    <xf numFmtId="3" fontId="27" fillId="3" borderId="14" xfId="0" applyNumberFormat="1" applyFont="1" applyFill="1" applyBorder="1" applyAlignment="1">
      <alignment horizontal="right" vertical="top"/>
    </xf>
    <xf numFmtId="4" fontId="27" fillId="3" borderId="14" xfId="0" applyNumberFormat="1" applyFont="1" applyFill="1" applyBorder="1" applyAlignment="1">
      <alignment horizontal="right" vertical="top"/>
    </xf>
    <xf numFmtId="4" fontId="27" fillId="3" borderId="0" xfId="0" applyNumberFormat="1" applyFont="1" applyFill="1" applyBorder="1" applyAlignment="1">
      <alignment vertical="top"/>
    </xf>
    <xf numFmtId="4" fontId="27" fillId="3" borderId="0" xfId="0" applyNumberFormat="1" applyFont="1" applyFill="1"/>
    <xf numFmtId="0" fontId="27" fillId="3" borderId="0" xfId="0" applyFont="1" applyFill="1"/>
    <xf numFmtId="3" fontId="27" fillId="3" borderId="14" xfId="0" applyNumberFormat="1" applyFont="1" applyFill="1" applyBorder="1" applyAlignment="1">
      <alignment vertical="top"/>
    </xf>
    <xf numFmtId="4" fontId="27" fillId="3" borderId="14" xfId="0" applyNumberFormat="1" applyFont="1" applyFill="1" applyBorder="1" applyAlignment="1">
      <alignment vertical="top"/>
    </xf>
    <xf numFmtId="0" fontId="27" fillId="3" borderId="0" xfId="0" applyFont="1" applyFill="1" applyBorder="1" applyAlignment="1">
      <alignment vertical="top"/>
    </xf>
    <xf numFmtId="0" fontId="29" fillId="0" borderId="14" xfId="0" applyFont="1" applyBorder="1" applyAlignment="1"/>
    <xf numFmtId="3" fontId="29" fillId="0" borderId="14" xfId="0" applyNumberFormat="1" applyFont="1" applyBorder="1" applyAlignment="1">
      <alignment horizontal="right" vertical="top"/>
    </xf>
    <xf numFmtId="4" fontId="29" fillId="0" borderId="14" xfId="0" applyNumberFormat="1" applyFont="1" applyBorder="1" applyAlignment="1">
      <alignment horizontal="right" vertical="top"/>
    </xf>
    <xf numFmtId="4" fontId="27" fillId="0" borderId="0" xfId="0" applyNumberFormat="1" applyFont="1" applyBorder="1" applyAlignment="1">
      <alignment vertical="top"/>
    </xf>
    <xf numFmtId="3" fontId="27" fillId="0" borderId="0" xfId="0" applyNumberFormat="1" applyFont="1"/>
    <xf numFmtId="3" fontId="29" fillId="0" borderId="0" xfId="0" applyNumberFormat="1" applyFont="1" applyBorder="1" applyAlignment="1">
      <alignment horizontal="right" vertical="top"/>
    </xf>
    <xf numFmtId="4" fontId="29" fillId="0" borderId="0" xfId="0" applyNumberFormat="1" applyFont="1" applyBorder="1" applyAlignment="1">
      <alignment horizontal="right" vertical="top"/>
    </xf>
    <xf numFmtId="4" fontId="30" fillId="0" borderId="0" xfId="0" applyNumberFormat="1" applyFont="1"/>
    <xf numFmtId="3" fontId="30" fillId="0" borderId="0" xfId="0" applyNumberFormat="1" applyFont="1"/>
    <xf numFmtId="0" fontId="31" fillId="0" borderId="0" xfId="0" applyFont="1"/>
    <xf numFmtId="3" fontId="31" fillId="0" borderId="0" xfId="0" applyNumberFormat="1" applyFont="1"/>
    <xf numFmtId="4" fontId="31" fillId="0" borderId="0" xfId="0" applyNumberFormat="1" applyFont="1"/>
    <xf numFmtId="3" fontId="30" fillId="0" borderId="0" xfId="0" applyNumberFormat="1" applyFont="1" applyAlignment="1">
      <alignment horizontal="center"/>
    </xf>
    <xf numFmtId="4" fontId="30" fillId="0" borderId="0" xfId="0" applyNumberFormat="1" applyFont="1" applyBorder="1"/>
    <xf numFmtId="3" fontId="31" fillId="0" borderId="0" xfId="0" applyNumberFormat="1" applyFont="1" applyBorder="1"/>
    <xf numFmtId="4" fontId="32" fillId="0" borderId="0" xfId="0" applyNumberFormat="1" applyFont="1" applyBorder="1" applyAlignment="1">
      <alignment horizontal="right" vertical="top"/>
    </xf>
    <xf numFmtId="4" fontId="31" fillId="0" borderId="0" xfId="0" applyNumberFormat="1" applyFont="1" applyBorder="1"/>
    <xf numFmtId="3" fontId="33" fillId="0" borderId="0" xfId="0" applyNumberFormat="1" applyFont="1" applyBorder="1" applyAlignment="1">
      <alignment horizontal="right" vertical="top"/>
    </xf>
    <xf numFmtId="4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Alignment="1">
      <alignment horizontal="center"/>
    </xf>
    <xf numFmtId="4" fontId="30" fillId="3" borderId="0" xfId="0" applyNumberFormat="1" applyFont="1" applyFill="1"/>
    <xf numFmtId="0" fontId="26" fillId="0" borderId="0" xfId="0" applyFont="1"/>
    <xf numFmtId="0" fontId="36" fillId="0" borderId="0" xfId="0" applyFont="1"/>
    <xf numFmtId="0" fontId="35" fillId="0" borderId="0" xfId="0" applyFont="1"/>
    <xf numFmtId="3" fontId="37" fillId="0" borderId="0" xfId="0" applyNumberFormat="1" applyFont="1" applyAlignment="1">
      <alignment horizontal="center"/>
    </xf>
    <xf numFmtId="0" fontId="38" fillId="0" borderId="0" xfId="0" applyFont="1" applyAlignment="1"/>
    <xf numFmtId="3" fontId="38" fillId="0" borderId="0" xfId="0" applyNumberFormat="1" applyFont="1" applyAlignment="1">
      <alignment horizontal="center"/>
    </xf>
    <xf numFmtId="4" fontId="38" fillId="0" borderId="0" xfId="0" applyNumberFormat="1" applyFont="1" applyAlignment="1"/>
    <xf numFmtId="0" fontId="39" fillId="0" borderId="0" xfId="0" applyFont="1" applyAlignment="1"/>
    <xf numFmtId="3" fontId="39" fillId="0" borderId="0" xfId="0" applyNumberFormat="1" applyFont="1" applyAlignment="1">
      <alignment horizontal="center"/>
    </xf>
    <xf numFmtId="4" fontId="39" fillId="0" borderId="0" xfId="0" applyNumberFormat="1" applyFont="1" applyAlignment="1"/>
    <xf numFmtId="0" fontId="4" fillId="0" borderId="0" xfId="0" applyNumberFormat="1" applyFont="1" applyBorder="1"/>
    <xf numFmtId="0" fontId="4" fillId="0" borderId="17" xfId="0" applyNumberFormat="1" applyFont="1" applyBorder="1"/>
    <xf numFmtId="0" fontId="0" fillId="0" borderId="14" xfId="0" applyNumberFormat="1" applyBorder="1"/>
    <xf numFmtId="0" fontId="1" fillId="2" borderId="14" xfId="0" applyNumberFormat="1" applyFont="1" applyFill="1" applyBorder="1"/>
    <xf numFmtId="0" fontId="1" fillId="3" borderId="14" xfId="0" applyNumberFormat="1" applyFont="1" applyFill="1" applyBorder="1"/>
    <xf numFmtId="0" fontId="1" fillId="0" borderId="14" xfId="0" applyNumberFormat="1" applyFont="1" applyBorder="1" applyAlignment="1">
      <alignment horizontal="right" vertical="top"/>
    </xf>
    <xf numFmtId="0" fontId="1" fillId="4" borderId="14" xfId="0" applyNumberFormat="1" applyFont="1" applyFill="1" applyBorder="1"/>
    <xf numFmtId="0" fontId="4" fillId="0" borderId="11" xfId="0" applyNumberFormat="1" applyFont="1" applyBorder="1" applyAlignment="1">
      <alignment horizontal="center"/>
    </xf>
    <xf numFmtId="0" fontId="4" fillId="0" borderId="2" xfId="0" applyNumberFormat="1" applyFont="1" applyBorder="1"/>
    <xf numFmtId="0" fontId="4" fillId="0" borderId="13" xfId="0" applyNumberFormat="1" applyFont="1" applyBorder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/>
    <xf numFmtId="0" fontId="1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/>
    <xf numFmtId="4" fontId="1" fillId="0" borderId="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0" fontId="0" fillId="5" borderId="0" xfId="0" applyFill="1"/>
    <xf numFmtId="4" fontId="22" fillId="0" borderId="0" xfId="0" applyNumberFormat="1" applyFont="1"/>
    <xf numFmtId="4" fontId="29" fillId="0" borderId="2" xfId="0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right"/>
    </xf>
    <xf numFmtId="0" fontId="14" fillId="0" borderId="22" xfId="0" applyFont="1" applyBorder="1" applyAlignment="1"/>
    <xf numFmtId="0" fontId="14" fillId="0" borderId="21" xfId="0" applyFont="1" applyBorder="1" applyAlignment="1"/>
    <xf numFmtId="3" fontId="13" fillId="0" borderId="18" xfId="0" applyNumberFormat="1" applyFont="1" applyBorder="1" applyAlignment="1">
      <alignment horizontal="center" wrapText="1"/>
    </xf>
    <xf numFmtId="3" fontId="14" fillId="0" borderId="25" xfId="0" applyNumberFormat="1" applyFont="1" applyBorder="1" applyAlignment="1">
      <alignment wrapText="1"/>
    </xf>
    <xf numFmtId="0" fontId="13" fillId="0" borderId="18" xfId="0" applyFont="1" applyBorder="1" applyAlignment="1">
      <alignment horizontal="center"/>
    </xf>
    <xf numFmtId="0" fontId="14" fillId="0" borderId="25" xfId="0" applyFont="1" applyBorder="1" applyAlignment="1"/>
    <xf numFmtId="0" fontId="13" fillId="0" borderId="20" xfId="0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4" fillId="0" borderId="25" xfId="0" applyNumberFormat="1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3" xfId="0" applyFont="1" applyBorder="1" applyAlignment="1"/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KAP%202016%20SEMESTER%202\REKAP%20INV%202015%20KAB-%20lap.%20smstr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aldo awal"/>
      <sheetName val="Berkurang"/>
      <sheetName val="Bertambah"/>
      <sheetName val="Saldo Akir"/>
      <sheetName val="Sheet4"/>
      <sheetName val="Sheet2"/>
      <sheetName val="itung kurang"/>
      <sheetName val="itung tambah"/>
      <sheetName val="Sheet7"/>
      <sheetName val="Sheet9"/>
      <sheetName val="Sheet3"/>
    </sheetNames>
    <sheetDataSet>
      <sheetData sheetId="0">
        <row r="63">
          <cell r="L63">
            <v>2132958173253.5002</v>
          </cell>
        </row>
      </sheetData>
      <sheetData sheetId="1">
        <row r="12">
          <cell r="AU12">
            <v>557589366911.33997</v>
          </cell>
        </row>
        <row r="13">
          <cell r="AU13">
            <v>69578259820</v>
          </cell>
        </row>
        <row r="14">
          <cell r="AU14">
            <v>60695410972.660004</v>
          </cell>
        </row>
        <row r="15">
          <cell r="AU15">
            <v>630674858608.95007</v>
          </cell>
        </row>
        <row r="16">
          <cell r="AU16">
            <v>98112604606.380005</v>
          </cell>
        </row>
        <row r="17">
          <cell r="AU17">
            <v>1869225274</v>
          </cell>
        </row>
        <row r="18">
          <cell r="AU18">
            <v>22403677007.690002</v>
          </cell>
        </row>
        <row r="19">
          <cell r="AU19">
            <v>9882502694</v>
          </cell>
        </row>
        <row r="20">
          <cell r="AU20">
            <v>2154886240.6700001</v>
          </cell>
        </row>
        <row r="21">
          <cell r="AU21">
            <v>9151249153</v>
          </cell>
        </row>
        <row r="22">
          <cell r="AU22">
            <v>7265525750</v>
          </cell>
        </row>
        <row r="23">
          <cell r="AU23">
            <v>10372755517</v>
          </cell>
        </row>
        <row r="24">
          <cell r="AU24">
            <v>146894370666.98001</v>
          </cell>
        </row>
        <row r="25">
          <cell r="AU25">
            <v>1860057900</v>
          </cell>
        </row>
        <row r="26">
          <cell r="AU26">
            <v>2268559682</v>
          </cell>
        </row>
        <row r="27">
          <cell r="AU27">
            <v>2133460600</v>
          </cell>
        </row>
        <row r="28">
          <cell r="AU28">
            <v>79147938131.769989</v>
          </cell>
        </row>
        <row r="29">
          <cell r="AU29">
            <v>14089248125</v>
          </cell>
        </row>
        <row r="30">
          <cell r="AU30">
            <v>186443782407.67001</v>
          </cell>
        </row>
        <row r="31">
          <cell r="AU31">
            <v>1019788125.28</v>
          </cell>
        </row>
        <row r="32">
          <cell r="AU32">
            <v>1697396067</v>
          </cell>
        </row>
        <row r="33">
          <cell r="AU33">
            <v>2146920684</v>
          </cell>
        </row>
        <row r="34">
          <cell r="AU34">
            <v>1356469389</v>
          </cell>
        </row>
        <row r="35">
          <cell r="AU35">
            <v>1951414283</v>
          </cell>
        </row>
        <row r="36">
          <cell r="AU36">
            <v>1411083822</v>
          </cell>
        </row>
        <row r="37">
          <cell r="AU37">
            <v>2421615632</v>
          </cell>
        </row>
        <row r="38">
          <cell r="AU38">
            <v>2020309367.3299999</v>
          </cell>
        </row>
        <row r="39">
          <cell r="AU39">
            <v>3962697955</v>
          </cell>
        </row>
        <row r="40">
          <cell r="AU40">
            <v>1233815705</v>
          </cell>
        </row>
        <row r="41">
          <cell r="AU41">
            <v>1408542355</v>
          </cell>
        </row>
        <row r="42">
          <cell r="AU42">
            <v>1650602613.3299999</v>
          </cell>
        </row>
        <row r="43">
          <cell r="AU43">
            <v>1119347388.3299999</v>
          </cell>
        </row>
        <row r="44">
          <cell r="AU44">
            <v>1026183025.33</v>
          </cell>
        </row>
        <row r="45">
          <cell r="AU45">
            <v>1077922855</v>
          </cell>
        </row>
        <row r="46">
          <cell r="AU46">
            <v>2015099452.3299999</v>
          </cell>
        </row>
        <row r="47">
          <cell r="AU47">
            <v>1794227363.3299999</v>
          </cell>
        </row>
        <row r="48">
          <cell r="AU48">
            <v>12710410516</v>
          </cell>
        </row>
        <row r="49">
          <cell r="AU49">
            <v>6690040100</v>
          </cell>
        </row>
        <row r="50">
          <cell r="AU50">
            <v>11016177100</v>
          </cell>
        </row>
        <row r="51">
          <cell r="AU51">
            <v>7648155400</v>
          </cell>
        </row>
        <row r="52">
          <cell r="AU52">
            <v>3245103327.7799988</v>
          </cell>
        </row>
        <row r="53">
          <cell r="AU53">
            <v>773353243</v>
          </cell>
        </row>
        <row r="54">
          <cell r="AU54">
            <v>1482051657</v>
          </cell>
        </row>
        <row r="55">
          <cell r="AU55">
            <v>2655117854.3000002</v>
          </cell>
        </row>
        <row r="56">
          <cell r="AU56">
            <v>63788782747.800003</v>
          </cell>
        </row>
        <row r="57">
          <cell r="AU57">
            <v>23597365345.669998</v>
          </cell>
        </row>
        <row r="58">
          <cell r="AU58">
            <v>6863225553</v>
          </cell>
        </row>
        <row r="59">
          <cell r="AU59">
            <v>36225440417</v>
          </cell>
        </row>
        <row r="60">
          <cell r="AU60">
            <v>0</v>
          </cell>
        </row>
      </sheetData>
      <sheetData sheetId="2">
        <row r="61">
          <cell r="AT61">
            <v>5429330678</v>
          </cell>
        </row>
      </sheetData>
      <sheetData sheetId="3">
        <row r="61">
          <cell r="L61">
            <v>101715000</v>
          </cell>
        </row>
      </sheetData>
      <sheetData sheetId="4">
        <row r="61">
          <cell r="F61">
            <v>464056982764.09003</v>
          </cell>
          <cell r="H61">
            <v>16980695828</v>
          </cell>
          <cell r="J61">
            <v>62678040640</v>
          </cell>
          <cell r="L61">
            <v>14487929425</v>
          </cell>
          <cell r="N61">
            <v>3853661925</v>
          </cell>
          <cell r="P61">
            <v>103543564286.86002</v>
          </cell>
          <cell r="R61">
            <v>15136592805.619999</v>
          </cell>
          <cell r="T61">
            <v>41598631083.5</v>
          </cell>
          <cell r="V61">
            <v>22797080493.16</v>
          </cell>
          <cell r="X61">
            <v>632977860</v>
          </cell>
          <cell r="Z61">
            <v>573405807575.15002</v>
          </cell>
          <cell r="AB61">
            <v>7075186324.0900002</v>
          </cell>
          <cell r="AD61">
            <v>580246757160.85999</v>
          </cell>
          <cell r="AF61">
            <v>61335539629</v>
          </cell>
          <cell r="AH61">
            <v>11542862573</v>
          </cell>
          <cell r="AJ61">
            <v>96466229857.380005</v>
          </cell>
          <cell r="AL61">
            <v>39463299576.300003</v>
          </cell>
          <cell r="AN61">
            <v>6231758567.5</v>
          </cell>
          <cell r="AP61">
            <v>313143000</v>
          </cell>
          <cell r="AR61">
            <v>11111431878.990002</v>
          </cell>
        </row>
      </sheetData>
      <sheetData sheetId="5">
        <row r="36">
          <cell r="H36">
            <v>74166705905.449997</v>
          </cell>
          <cell r="L36">
            <v>2132958173253.5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topLeftCell="A4" workbookViewId="0">
      <selection activeCell="H23" sqref="H23"/>
    </sheetView>
  </sheetViews>
  <sheetFormatPr defaultRowHeight="10.5"/>
  <cols>
    <col min="1" max="1" width="5.5703125" style="211" customWidth="1"/>
    <col min="2" max="2" width="6.5703125" style="211" customWidth="1"/>
    <col min="3" max="3" width="9.5703125" style="211" customWidth="1"/>
    <col min="4" max="4" width="53" style="211" customWidth="1"/>
    <col min="5" max="5" width="9.28515625" style="248" customWidth="1"/>
    <col min="6" max="6" width="23.140625" style="214" customWidth="1"/>
    <col min="7" max="7" width="8" style="248" customWidth="1"/>
    <col min="8" max="8" width="23.28515625" style="214" customWidth="1"/>
    <col min="9" max="9" width="8" style="248" customWidth="1"/>
    <col min="10" max="10" width="22.42578125" style="214" customWidth="1"/>
    <col min="11" max="11" width="9.140625" style="248" customWidth="1"/>
    <col min="12" max="12" width="22" style="214" customWidth="1"/>
    <col min="13" max="13" width="10.140625" style="211" customWidth="1"/>
    <col min="14" max="14" width="15.85546875" style="211" customWidth="1"/>
    <col min="15" max="15" width="14.85546875" style="211" customWidth="1"/>
    <col min="16" max="16" width="8" style="211" customWidth="1"/>
    <col min="17" max="17" width="22.5703125" style="211" customWidth="1"/>
    <col min="18" max="18" width="25.42578125" style="214" customWidth="1"/>
    <col min="19" max="19" width="12.140625" style="211" customWidth="1"/>
    <col min="20" max="16384" width="9.140625" style="211"/>
  </cols>
  <sheetData>
    <row r="1" spans="1:19" ht="10.5" customHeight="1">
      <c r="A1" s="210" t="s">
        <v>354</v>
      </c>
      <c r="B1" s="210"/>
      <c r="C1" s="210" t="s">
        <v>0</v>
      </c>
      <c r="E1" s="212"/>
      <c r="F1" s="213"/>
      <c r="G1" s="212"/>
      <c r="H1" s="213"/>
      <c r="I1" s="212"/>
      <c r="J1" s="213"/>
      <c r="K1" s="212"/>
      <c r="L1" s="213"/>
      <c r="M1" s="210"/>
      <c r="N1" s="210"/>
      <c r="O1" s="210"/>
      <c r="P1" s="210"/>
    </row>
    <row r="2" spans="1:19" ht="10.5" customHeight="1">
      <c r="A2" s="210" t="s">
        <v>353</v>
      </c>
      <c r="B2" s="210"/>
      <c r="C2" s="210" t="s">
        <v>2</v>
      </c>
      <c r="E2" s="212"/>
      <c r="F2" s="213"/>
      <c r="G2" s="212"/>
      <c r="H2" s="213"/>
      <c r="I2" s="212"/>
      <c r="J2" s="213"/>
      <c r="K2" s="212"/>
      <c r="L2" s="213"/>
      <c r="M2" s="210"/>
      <c r="N2" s="210"/>
      <c r="O2" s="210"/>
      <c r="P2" s="210"/>
    </row>
    <row r="3" spans="1:19" ht="10.5" customHeight="1">
      <c r="A3" s="210"/>
      <c r="B3" s="210"/>
      <c r="C3" s="210"/>
      <c r="D3" s="210"/>
      <c r="E3" s="212"/>
      <c r="F3" s="213"/>
      <c r="G3" s="212"/>
      <c r="H3" s="213"/>
      <c r="I3" s="212"/>
      <c r="J3" s="213"/>
      <c r="K3" s="212"/>
      <c r="L3" s="213"/>
      <c r="M3" s="210"/>
      <c r="N3" s="210"/>
      <c r="O3" s="210"/>
      <c r="P3" s="210"/>
    </row>
    <row r="4" spans="1:19" ht="10.5" customHeight="1">
      <c r="A4" s="314" t="s">
        <v>428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215"/>
      <c r="O4" s="215"/>
      <c r="P4" s="215"/>
    </row>
    <row r="5" spans="1:19" ht="10.5" customHeight="1">
      <c r="A5" s="315" t="s">
        <v>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216"/>
      <c r="O5" s="216"/>
      <c r="P5" s="216"/>
    </row>
    <row r="6" spans="1:19" ht="10.5" customHeight="1">
      <c r="A6" s="315" t="s">
        <v>363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216"/>
      <c r="O6" s="216"/>
      <c r="P6" s="216"/>
    </row>
    <row r="7" spans="1:19" ht="11.25" customHeight="1" thickBot="1">
      <c r="A7" s="210"/>
      <c r="B7" s="210"/>
      <c r="C7" s="210"/>
      <c r="D7" s="210"/>
      <c r="E7" s="212"/>
      <c r="F7" s="213"/>
      <c r="G7" s="212"/>
      <c r="H7" s="213"/>
      <c r="I7" s="212"/>
      <c r="J7" s="213"/>
      <c r="K7" s="212"/>
      <c r="L7" s="213"/>
      <c r="M7" s="210"/>
      <c r="N7" s="210"/>
      <c r="O7" s="210"/>
      <c r="P7" s="210"/>
    </row>
    <row r="8" spans="1:19" s="218" customFormat="1" ht="23.25" customHeight="1">
      <c r="A8" s="316" t="s">
        <v>4</v>
      </c>
      <c r="B8" s="319" t="s">
        <v>5</v>
      </c>
      <c r="C8" s="319" t="s">
        <v>6</v>
      </c>
      <c r="D8" s="319" t="s">
        <v>7</v>
      </c>
      <c r="E8" s="322" t="s">
        <v>8</v>
      </c>
      <c r="F8" s="323"/>
      <c r="G8" s="322" t="s">
        <v>9</v>
      </c>
      <c r="H8" s="324"/>
      <c r="I8" s="324"/>
      <c r="J8" s="323"/>
      <c r="K8" s="325" t="s">
        <v>364</v>
      </c>
      <c r="L8" s="325"/>
      <c r="M8" s="326" t="s">
        <v>10</v>
      </c>
      <c r="N8" s="217"/>
      <c r="O8" s="217"/>
      <c r="P8" s="217"/>
      <c r="R8" s="219"/>
    </row>
    <row r="9" spans="1:19" ht="14.25" customHeight="1">
      <c r="A9" s="317"/>
      <c r="B9" s="320"/>
      <c r="C9" s="320"/>
      <c r="D9" s="320"/>
      <c r="E9" s="310" t="s">
        <v>11</v>
      </c>
      <c r="F9" s="304" t="s">
        <v>12</v>
      </c>
      <c r="G9" s="306" t="s">
        <v>13</v>
      </c>
      <c r="H9" s="307"/>
      <c r="I9" s="308" t="s">
        <v>14</v>
      </c>
      <c r="J9" s="309"/>
      <c r="K9" s="310" t="s">
        <v>11</v>
      </c>
      <c r="L9" s="312" t="s">
        <v>12</v>
      </c>
      <c r="M9" s="327"/>
      <c r="N9" s="217"/>
      <c r="O9" s="217"/>
      <c r="P9" s="217"/>
    </row>
    <row r="10" spans="1:19" ht="21" customHeight="1">
      <c r="A10" s="318"/>
      <c r="B10" s="321"/>
      <c r="C10" s="321"/>
      <c r="D10" s="321"/>
      <c r="E10" s="311"/>
      <c r="F10" s="305"/>
      <c r="G10" s="220" t="s">
        <v>11</v>
      </c>
      <c r="H10" s="221" t="s">
        <v>12</v>
      </c>
      <c r="I10" s="220" t="s">
        <v>11</v>
      </c>
      <c r="J10" s="222" t="s">
        <v>12</v>
      </c>
      <c r="K10" s="311"/>
      <c r="L10" s="313"/>
      <c r="M10" s="328"/>
      <c r="N10" s="217"/>
      <c r="O10" s="217"/>
      <c r="P10" s="217"/>
    </row>
    <row r="11" spans="1:19" s="228" customFormat="1">
      <c r="A11" s="223">
        <v>1</v>
      </c>
      <c r="B11" s="223">
        <v>2</v>
      </c>
      <c r="C11" s="224"/>
      <c r="D11" s="223">
        <v>4</v>
      </c>
      <c r="E11" s="225">
        <v>5</v>
      </c>
      <c r="F11" s="223">
        <v>6</v>
      </c>
      <c r="G11" s="225">
        <v>7</v>
      </c>
      <c r="H11" s="223">
        <v>8</v>
      </c>
      <c r="I11" s="225">
        <v>9</v>
      </c>
      <c r="J11" s="223">
        <v>10</v>
      </c>
      <c r="K11" s="225">
        <v>11</v>
      </c>
      <c r="L11" s="223">
        <v>12</v>
      </c>
      <c r="M11" s="226">
        <v>13</v>
      </c>
      <c r="N11" s="227"/>
      <c r="O11" s="227"/>
      <c r="P11" s="227"/>
      <c r="R11" s="214"/>
    </row>
    <row r="12" spans="1:19">
      <c r="A12" s="229" t="s">
        <v>15</v>
      </c>
      <c r="B12" s="229" t="s">
        <v>15</v>
      </c>
      <c r="C12" s="230"/>
      <c r="D12" s="230"/>
      <c r="E12" s="231"/>
      <c r="F12" s="232"/>
      <c r="G12" s="231"/>
      <c r="H12" s="232"/>
      <c r="I12" s="231"/>
      <c r="J12" s="232"/>
      <c r="K12" s="231"/>
      <c r="L12" s="232"/>
      <c r="M12" s="230"/>
      <c r="N12" s="233"/>
      <c r="O12" s="233"/>
      <c r="P12" s="233"/>
    </row>
    <row r="13" spans="1:19" s="240" customFormat="1">
      <c r="A13" s="234">
        <v>1</v>
      </c>
      <c r="B13" s="234" t="s">
        <v>16</v>
      </c>
      <c r="C13" s="234" t="s">
        <v>371</v>
      </c>
      <c r="D13" s="235" t="s">
        <v>374</v>
      </c>
      <c r="E13" s="236">
        <v>281458</v>
      </c>
      <c r="F13" s="237">
        <v>599166862008.63</v>
      </c>
      <c r="G13" s="236"/>
      <c r="H13" s="237">
        <v>194340666085.98001</v>
      </c>
      <c r="I13" s="236"/>
      <c r="J13" s="237">
        <v>197575325915.41</v>
      </c>
      <c r="K13" s="236">
        <f>E13-G13+I13</f>
        <v>281458</v>
      </c>
      <c r="L13" s="237">
        <f>F13-H13+J13</f>
        <v>602401521838.06006</v>
      </c>
      <c r="M13" s="235"/>
      <c r="N13" s="238">
        <f>'Per Gol'!AT12</f>
        <v>602401521838.06006</v>
      </c>
      <c r="O13" s="238">
        <f>L13-N13</f>
        <v>0</v>
      </c>
      <c r="P13" s="238">
        <f t="shared" ref="P13:P60" si="0">L13-Q13</f>
        <v>44812154926.720093</v>
      </c>
      <c r="Q13" s="239">
        <f>'[1]saldo awal'!AU12</f>
        <v>557589366911.33997</v>
      </c>
      <c r="R13" s="239">
        <f>Q13-F13</f>
        <v>-41577495097.290039</v>
      </c>
      <c r="S13" s="239">
        <f t="shared" ref="S13:S60" si="1">F13-R13</f>
        <v>640744357105.92004</v>
      </c>
    </row>
    <row r="14" spans="1:19" s="240" customFormat="1">
      <c r="A14" s="234">
        <v>2</v>
      </c>
      <c r="B14" s="234" t="s">
        <v>18</v>
      </c>
      <c r="C14" s="234" t="s">
        <v>19</v>
      </c>
      <c r="D14" s="235" t="s">
        <v>375</v>
      </c>
      <c r="E14" s="236">
        <v>20245</v>
      </c>
      <c r="F14" s="237">
        <v>87604808945.070007</v>
      </c>
      <c r="G14" s="236">
        <v>73</v>
      </c>
      <c r="H14" s="237">
        <v>1765986004.78</v>
      </c>
      <c r="I14" s="236">
        <v>1746</v>
      </c>
      <c r="J14" s="237">
        <v>25244602094.950001</v>
      </c>
      <c r="K14" s="236">
        <f t="shared" ref="K14:L60" si="2">E14-G14+I14</f>
        <v>21918</v>
      </c>
      <c r="L14" s="237">
        <f t="shared" si="2"/>
        <v>111083425035.24001</v>
      </c>
      <c r="M14" s="235"/>
      <c r="N14" s="238">
        <f>'Per Gol'!AT13</f>
        <v>111083425035.24001</v>
      </c>
      <c r="O14" s="238">
        <f t="shared" ref="O14:O62" si="3">L14-N14</f>
        <v>0</v>
      </c>
      <c r="P14" s="238">
        <f t="shared" si="0"/>
        <v>41505165215.240005</v>
      </c>
      <c r="Q14" s="239">
        <f>'[1]saldo awal'!AU13</f>
        <v>69578259820</v>
      </c>
      <c r="R14" s="239">
        <f t="shared" ref="R14:R60" si="4">Q14-F14</f>
        <v>-18026549125.070007</v>
      </c>
      <c r="S14" s="239">
        <f t="shared" si="1"/>
        <v>105631358070.14001</v>
      </c>
    </row>
    <row r="15" spans="1:19" s="240" customFormat="1">
      <c r="A15" s="234">
        <v>3</v>
      </c>
      <c r="B15" s="234" t="s">
        <v>21</v>
      </c>
      <c r="C15" s="234" t="s">
        <v>22</v>
      </c>
      <c r="D15" s="235" t="s">
        <v>376</v>
      </c>
      <c r="E15" s="236">
        <v>3678</v>
      </c>
      <c r="F15" s="237">
        <v>79286442242.570007</v>
      </c>
      <c r="G15" s="236">
        <v>85</v>
      </c>
      <c r="H15" s="237">
        <v>7792510902.3999996</v>
      </c>
      <c r="I15" s="236">
        <v>791</v>
      </c>
      <c r="J15" s="237">
        <v>33472903425.389999</v>
      </c>
      <c r="K15" s="236">
        <f t="shared" si="2"/>
        <v>4384</v>
      </c>
      <c r="L15" s="237">
        <f t="shared" si="2"/>
        <v>104966834765.56001</v>
      </c>
      <c r="M15" s="235"/>
      <c r="N15" s="238">
        <f>'Per Gol'!AT14</f>
        <v>104966834765.56001</v>
      </c>
      <c r="O15" s="238">
        <f t="shared" si="3"/>
        <v>0</v>
      </c>
      <c r="P15" s="238">
        <f t="shared" si="0"/>
        <v>44271423792.900009</v>
      </c>
      <c r="Q15" s="239">
        <f>'[1]saldo awal'!AU14</f>
        <v>60695410972.660004</v>
      </c>
      <c r="R15" s="239">
        <f t="shared" si="4"/>
        <v>-18591031269.910004</v>
      </c>
      <c r="S15" s="239">
        <f t="shared" si="1"/>
        <v>97877473512.480011</v>
      </c>
    </row>
    <row r="16" spans="1:19" s="240" customFormat="1">
      <c r="A16" s="234">
        <v>4</v>
      </c>
      <c r="B16" s="234" t="s">
        <v>24</v>
      </c>
      <c r="C16" s="234" t="s">
        <v>25</v>
      </c>
      <c r="D16" s="235" t="s">
        <v>377</v>
      </c>
      <c r="E16" s="236">
        <v>3727</v>
      </c>
      <c r="F16" s="237">
        <v>729650457758.45996</v>
      </c>
      <c r="G16" s="236">
        <v>81</v>
      </c>
      <c r="H16" s="237">
        <v>3729364429.73</v>
      </c>
      <c r="I16" s="236">
        <v>506</v>
      </c>
      <c r="J16" s="237">
        <v>171897989082.73999</v>
      </c>
      <c r="K16" s="236">
        <f t="shared" si="2"/>
        <v>4152</v>
      </c>
      <c r="L16" s="237">
        <f t="shared" si="2"/>
        <v>897819082411.46997</v>
      </c>
      <c r="M16" s="235"/>
      <c r="N16" s="238">
        <f>'Per Gol'!AT15</f>
        <v>897819082411.46997</v>
      </c>
      <c r="O16" s="238">
        <f t="shared" si="3"/>
        <v>0</v>
      </c>
      <c r="P16" s="238">
        <f t="shared" si="0"/>
        <v>267144223802.5199</v>
      </c>
      <c r="Q16" s="239">
        <f>'[1]saldo awal'!AU15</f>
        <v>630674858608.95007</v>
      </c>
      <c r="R16" s="239">
        <f t="shared" si="4"/>
        <v>-98975599149.509888</v>
      </c>
      <c r="S16" s="239">
        <f t="shared" si="1"/>
        <v>828626056907.96985</v>
      </c>
    </row>
    <row r="17" spans="1:19" s="240" customFormat="1">
      <c r="A17" s="234">
        <v>5</v>
      </c>
      <c r="B17" s="234" t="s">
        <v>27</v>
      </c>
      <c r="C17" s="234" t="s">
        <v>28</v>
      </c>
      <c r="D17" s="235" t="s">
        <v>378</v>
      </c>
      <c r="E17" s="236">
        <v>2127</v>
      </c>
      <c r="F17" s="237">
        <v>144626956563.38</v>
      </c>
      <c r="G17" s="236">
        <v>520</v>
      </c>
      <c r="H17" s="237">
        <v>29596323701</v>
      </c>
      <c r="I17" s="236">
        <v>634</v>
      </c>
      <c r="J17" s="237">
        <v>91423224831.119995</v>
      </c>
      <c r="K17" s="236">
        <f t="shared" si="2"/>
        <v>2241</v>
      </c>
      <c r="L17" s="237">
        <f t="shared" si="2"/>
        <v>206453857693.5</v>
      </c>
      <c r="M17" s="235"/>
      <c r="N17" s="238">
        <f>'Per Gol'!AT16</f>
        <v>206453857693.5</v>
      </c>
      <c r="O17" s="238">
        <f t="shared" si="3"/>
        <v>0</v>
      </c>
      <c r="P17" s="238">
        <f t="shared" si="0"/>
        <v>108341253087.12</v>
      </c>
      <c r="Q17" s="239">
        <f>'[1]saldo awal'!AU16</f>
        <v>98112604606.380005</v>
      </c>
      <c r="R17" s="239">
        <f t="shared" si="4"/>
        <v>-46514351957</v>
      </c>
      <c r="S17" s="239">
        <f t="shared" si="1"/>
        <v>191141308520.38</v>
      </c>
    </row>
    <row r="18" spans="1:19" s="240" customFormat="1">
      <c r="A18" s="234">
        <v>6</v>
      </c>
      <c r="B18" s="234" t="s">
        <v>30</v>
      </c>
      <c r="C18" s="234" t="s">
        <v>31</v>
      </c>
      <c r="D18" s="235" t="s">
        <v>276</v>
      </c>
      <c r="E18" s="236">
        <v>468</v>
      </c>
      <c r="F18" s="237">
        <v>1666732548.55</v>
      </c>
      <c r="G18" s="236">
        <v>55</v>
      </c>
      <c r="H18" s="237">
        <v>852747220</v>
      </c>
      <c r="I18" s="236">
        <v>88</v>
      </c>
      <c r="J18" s="237">
        <v>5995883733</v>
      </c>
      <c r="K18" s="236">
        <f t="shared" si="2"/>
        <v>501</v>
      </c>
      <c r="L18" s="237">
        <f t="shared" si="2"/>
        <v>6809869061.5500002</v>
      </c>
      <c r="M18" s="235"/>
      <c r="N18" s="238">
        <f>'Per Gol'!AT17</f>
        <v>6809869061.5500002</v>
      </c>
      <c r="O18" s="238">
        <f t="shared" si="3"/>
        <v>0</v>
      </c>
      <c r="P18" s="238">
        <f t="shared" si="0"/>
        <v>4940643787.5500002</v>
      </c>
      <c r="Q18" s="239">
        <f>'[1]saldo awal'!AU17</f>
        <v>1869225274</v>
      </c>
      <c r="R18" s="239">
        <f t="shared" si="4"/>
        <v>202492725.45000005</v>
      </c>
      <c r="S18" s="239">
        <f t="shared" si="1"/>
        <v>1464239823.0999999</v>
      </c>
    </row>
    <row r="19" spans="1:19" s="240" customFormat="1">
      <c r="A19" s="234">
        <v>7</v>
      </c>
      <c r="B19" s="234" t="s">
        <v>33</v>
      </c>
      <c r="C19" s="234" t="s">
        <v>34</v>
      </c>
      <c r="D19" s="235" t="s">
        <v>379</v>
      </c>
      <c r="E19" s="236">
        <v>1243</v>
      </c>
      <c r="F19" s="237">
        <v>23116034632.690002</v>
      </c>
      <c r="G19" s="236">
        <v>27</v>
      </c>
      <c r="H19" s="237">
        <v>518976200</v>
      </c>
      <c r="I19" s="236">
        <v>235</v>
      </c>
      <c r="J19" s="237">
        <v>1946372456</v>
      </c>
      <c r="K19" s="236">
        <f t="shared" si="2"/>
        <v>1451</v>
      </c>
      <c r="L19" s="237">
        <f t="shared" si="2"/>
        <v>24543430888.690002</v>
      </c>
      <c r="M19" s="235"/>
      <c r="N19" s="238">
        <f>'Per Gol'!AT18</f>
        <v>24543430888.690002</v>
      </c>
      <c r="O19" s="238">
        <f t="shared" si="3"/>
        <v>0</v>
      </c>
      <c r="P19" s="238">
        <f t="shared" si="0"/>
        <v>2139753881</v>
      </c>
      <c r="Q19" s="239">
        <f>'[1]saldo awal'!AU18</f>
        <v>22403677007.690002</v>
      </c>
      <c r="R19" s="239">
        <f t="shared" si="4"/>
        <v>-712357625</v>
      </c>
      <c r="S19" s="239">
        <f t="shared" si="1"/>
        <v>23828392257.690002</v>
      </c>
    </row>
    <row r="20" spans="1:19" s="240" customFormat="1">
      <c r="A20" s="234">
        <v>8</v>
      </c>
      <c r="B20" s="234" t="s">
        <v>36</v>
      </c>
      <c r="C20" s="234" t="s">
        <v>37</v>
      </c>
      <c r="D20" s="235" t="s">
        <v>380</v>
      </c>
      <c r="E20" s="236">
        <v>452</v>
      </c>
      <c r="F20" s="237">
        <v>9343088025</v>
      </c>
      <c r="G20" s="236">
        <v>170</v>
      </c>
      <c r="H20" s="237">
        <v>908847947</v>
      </c>
      <c r="I20" s="236">
        <v>134</v>
      </c>
      <c r="J20" s="237">
        <v>1401782394</v>
      </c>
      <c r="K20" s="236">
        <f t="shared" si="2"/>
        <v>416</v>
      </c>
      <c r="L20" s="237">
        <f t="shared" si="2"/>
        <v>9836022472</v>
      </c>
      <c r="M20" s="235"/>
      <c r="N20" s="238">
        <f>'Per Gol'!AT19</f>
        <v>9836022472</v>
      </c>
      <c r="O20" s="238">
        <f t="shared" si="3"/>
        <v>0</v>
      </c>
      <c r="P20" s="238">
        <f t="shared" si="0"/>
        <v>-46480222</v>
      </c>
      <c r="Q20" s="239">
        <f>'[1]saldo awal'!AU19</f>
        <v>9882502694</v>
      </c>
      <c r="R20" s="239">
        <f t="shared" si="4"/>
        <v>539414669</v>
      </c>
      <c r="S20" s="239">
        <f t="shared" si="1"/>
        <v>8803673356</v>
      </c>
    </row>
    <row r="21" spans="1:19" s="240" customFormat="1">
      <c r="A21" s="234">
        <v>9</v>
      </c>
      <c r="B21" s="234" t="s">
        <v>39</v>
      </c>
      <c r="C21" s="234" t="s">
        <v>40</v>
      </c>
      <c r="D21" s="235" t="s">
        <v>381</v>
      </c>
      <c r="E21" s="236">
        <v>408</v>
      </c>
      <c r="F21" s="237">
        <v>2375324640.6700001</v>
      </c>
      <c r="G21" s="236">
        <v>35</v>
      </c>
      <c r="H21" s="237">
        <v>454240900</v>
      </c>
      <c r="I21" s="236">
        <v>17</v>
      </c>
      <c r="J21" s="237">
        <v>626348500</v>
      </c>
      <c r="K21" s="236">
        <f t="shared" si="2"/>
        <v>390</v>
      </c>
      <c r="L21" s="237">
        <f t="shared" si="2"/>
        <v>2547432240.6700001</v>
      </c>
      <c r="M21" s="235"/>
      <c r="N21" s="238">
        <f>'Per Gol'!AT20</f>
        <v>2547432240.6700001</v>
      </c>
      <c r="O21" s="238">
        <f t="shared" si="3"/>
        <v>0</v>
      </c>
      <c r="P21" s="238">
        <f t="shared" si="0"/>
        <v>392546000</v>
      </c>
      <c r="Q21" s="239">
        <f>'[1]saldo awal'!AU20</f>
        <v>2154886240.6700001</v>
      </c>
      <c r="R21" s="239">
        <f t="shared" si="4"/>
        <v>-220438400</v>
      </c>
      <c r="S21" s="239">
        <f t="shared" si="1"/>
        <v>2595763040.6700001</v>
      </c>
    </row>
    <row r="22" spans="1:19" s="240" customFormat="1">
      <c r="A22" s="234">
        <v>10</v>
      </c>
      <c r="B22" s="234" t="s">
        <v>42</v>
      </c>
      <c r="C22" s="234" t="s">
        <v>43</v>
      </c>
      <c r="D22" s="235" t="s">
        <v>382</v>
      </c>
      <c r="E22" s="236">
        <v>1035</v>
      </c>
      <c r="F22" s="237">
        <v>9979746653</v>
      </c>
      <c r="G22" s="236"/>
      <c r="H22" s="237"/>
      <c r="I22" s="236">
        <v>29</v>
      </c>
      <c r="J22" s="237">
        <v>1374896170</v>
      </c>
      <c r="K22" s="236">
        <f t="shared" si="2"/>
        <v>1064</v>
      </c>
      <c r="L22" s="237">
        <f t="shared" si="2"/>
        <v>11354642823</v>
      </c>
      <c r="M22" s="235"/>
      <c r="N22" s="238">
        <f>'Per Gol'!AT21</f>
        <v>11354642823</v>
      </c>
      <c r="O22" s="238">
        <f t="shared" si="3"/>
        <v>0</v>
      </c>
      <c r="P22" s="238">
        <f t="shared" si="0"/>
        <v>2203393670</v>
      </c>
      <c r="Q22" s="239">
        <f>'[1]saldo awal'!AU21</f>
        <v>9151249153</v>
      </c>
      <c r="R22" s="239">
        <f t="shared" si="4"/>
        <v>-828497500</v>
      </c>
      <c r="S22" s="239">
        <f t="shared" si="1"/>
        <v>10808244153</v>
      </c>
    </row>
    <row r="23" spans="1:19" s="240" customFormat="1">
      <c r="A23" s="234">
        <v>11</v>
      </c>
      <c r="B23" s="234" t="s">
        <v>45</v>
      </c>
      <c r="C23" s="234" t="s">
        <v>46</v>
      </c>
      <c r="D23" s="235" t="s">
        <v>383</v>
      </c>
      <c r="E23" s="236">
        <v>673</v>
      </c>
      <c r="F23" s="237">
        <v>8017137496</v>
      </c>
      <c r="G23" s="236">
        <v>73</v>
      </c>
      <c r="H23" s="237">
        <v>1705905346</v>
      </c>
      <c r="I23" s="236">
        <v>99</v>
      </c>
      <c r="J23" s="237">
        <v>2310021846</v>
      </c>
      <c r="K23" s="236">
        <f t="shared" si="2"/>
        <v>699</v>
      </c>
      <c r="L23" s="237">
        <f t="shared" si="2"/>
        <v>8621253996</v>
      </c>
      <c r="M23" s="235"/>
      <c r="N23" s="238">
        <f>'Per Gol'!AT22</f>
        <v>8621253996</v>
      </c>
      <c r="O23" s="238">
        <f t="shared" si="3"/>
        <v>0</v>
      </c>
      <c r="P23" s="238">
        <f t="shared" si="0"/>
        <v>1355728246</v>
      </c>
      <c r="Q23" s="239">
        <f>'[1]saldo awal'!AU22</f>
        <v>7265525750</v>
      </c>
      <c r="R23" s="239">
        <f t="shared" si="4"/>
        <v>-751611746</v>
      </c>
      <c r="S23" s="239">
        <f t="shared" si="1"/>
        <v>8768749242</v>
      </c>
    </row>
    <row r="24" spans="1:19" s="240" customFormat="1">
      <c r="A24" s="234">
        <v>12</v>
      </c>
      <c r="B24" s="234" t="s">
        <v>48</v>
      </c>
      <c r="C24" s="234" t="s">
        <v>49</v>
      </c>
      <c r="D24" s="235" t="s">
        <v>384</v>
      </c>
      <c r="E24" s="236">
        <v>551</v>
      </c>
      <c r="F24" s="237">
        <v>15123587642</v>
      </c>
      <c r="G24" s="236">
        <v>102</v>
      </c>
      <c r="H24" s="237">
        <v>121557000</v>
      </c>
      <c r="I24" s="236">
        <v>70</v>
      </c>
      <c r="J24" s="237">
        <v>11192953820</v>
      </c>
      <c r="K24" s="236">
        <f t="shared" si="2"/>
        <v>519</v>
      </c>
      <c r="L24" s="237">
        <f t="shared" si="2"/>
        <v>26194984462</v>
      </c>
      <c r="M24" s="235"/>
      <c r="N24" s="238">
        <f>'Per Gol'!AT23</f>
        <v>26194984462</v>
      </c>
      <c r="O24" s="238">
        <f t="shared" si="3"/>
        <v>0</v>
      </c>
      <c r="P24" s="238">
        <f t="shared" si="0"/>
        <v>15822228945</v>
      </c>
      <c r="Q24" s="239">
        <f>'[1]saldo awal'!AU23</f>
        <v>10372755517</v>
      </c>
      <c r="R24" s="239">
        <f t="shared" si="4"/>
        <v>-4750832125</v>
      </c>
      <c r="S24" s="239">
        <f t="shared" si="1"/>
        <v>19874419767</v>
      </c>
    </row>
    <row r="25" spans="1:19" s="240" customFormat="1">
      <c r="A25" s="234">
        <v>13</v>
      </c>
      <c r="B25" s="234" t="s">
        <v>51</v>
      </c>
      <c r="C25" s="234" t="s">
        <v>52</v>
      </c>
      <c r="D25" s="235" t="s">
        <v>385</v>
      </c>
      <c r="E25" s="236">
        <v>676</v>
      </c>
      <c r="F25" s="237">
        <v>148444383156.98001</v>
      </c>
      <c r="G25" s="236">
        <v>66</v>
      </c>
      <c r="H25" s="237">
        <v>492876755</v>
      </c>
      <c r="I25" s="236">
        <v>107</v>
      </c>
      <c r="J25" s="237">
        <v>6161804690.9899998</v>
      </c>
      <c r="K25" s="236">
        <f t="shared" si="2"/>
        <v>717</v>
      </c>
      <c r="L25" s="237">
        <f t="shared" si="2"/>
        <v>154113311092.97</v>
      </c>
      <c r="M25" s="235"/>
      <c r="N25" s="238">
        <f>'Per Gol'!AT24</f>
        <v>154113311092.97</v>
      </c>
      <c r="O25" s="238">
        <f t="shared" si="3"/>
        <v>0</v>
      </c>
      <c r="P25" s="238">
        <f t="shared" si="0"/>
        <v>7218940425.9899902</v>
      </c>
      <c r="Q25" s="239">
        <f>'[1]saldo awal'!AU24</f>
        <v>146894370666.98001</v>
      </c>
      <c r="R25" s="239">
        <f t="shared" si="4"/>
        <v>-1550012490</v>
      </c>
      <c r="S25" s="239">
        <f t="shared" si="1"/>
        <v>149994395646.98001</v>
      </c>
    </row>
    <row r="26" spans="1:19" s="240" customFormat="1">
      <c r="A26" s="234">
        <v>14</v>
      </c>
      <c r="B26" s="234" t="s">
        <v>54</v>
      </c>
      <c r="C26" s="234" t="s">
        <v>55</v>
      </c>
      <c r="D26" s="235" t="s">
        <v>386</v>
      </c>
      <c r="E26" s="236">
        <v>659</v>
      </c>
      <c r="F26" s="237">
        <v>2889519900</v>
      </c>
      <c r="G26" s="236">
        <v>10</v>
      </c>
      <c r="H26" s="237">
        <v>1271316000</v>
      </c>
      <c r="I26" s="236">
        <v>11</v>
      </c>
      <c r="J26" s="237">
        <v>41347500</v>
      </c>
      <c r="K26" s="236">
        <f t="shared" si="2"/>
        <v>660</v>
      </c>
      <c r="L26" s="237">
        <f t="shared" si="2"/>
        <v>1659551400</v>
      </c>
      <c r="M26" s="235"/>
      <c r="N26" s="238">
        <f>'Per Gol'!AT25</f>
        <v>1659551400</v>
      </c>
      <c r="O26" s="238">
        <f t="shared" si="3"/>
        <v>0</v>
      </c>
      <c r="P26" s="238">
        <f t="shared" si="0"/>
        <v>-200506500</v>
      </c>
      <c r="Q26" s="239">
        <f>'[1]saldo awal'!AU25</f>
        <v>1860057900</v>
      </c>
      <c r="R26" s="239">
        <f t="shared" si="4"/>
        <v>-1029462000</v>
      </c>
      <c r="S26" s="239">
        <f t="shared" si="1"/>
        <v>3918981900</v>
      </c>
    </row>
    <row r="27" spans="1:19" s="240" customFormat="1">
      <c r="A27" s="234">
        <v>15</v>
      </c>
      <c r="B27" s="234" t="s">
        <v>57</v>
      </c>
      <c r="C27" s="234" t="s">
        <v>58</v>
      </c>
      <c r="D27" s="235" t="s">
        <v>387</v>
      </c>
      <c r="E27" s="236">
        <v>552</v>
      </c>
      <c r="F27" s="237">
        <v>2593279082</v>
      </c>
      <c r="G27" s="236">
        <v>50</v>
      </c>
      <c r="H27" s="237">
        <v>289982431</v>
      </c>
      <c r="I27" s="236">
        <v>16</v>
      </c>
      <c r="J27" s="237">
        <v>218428650</v>
      </c>
      <c r="K27" s="236">
        <f t="shared" si="2"/>
        <v>518</v>
      </c>
      <c r="L27" s="237">
        <f t="shared" si="2"/>
        <v>2521725301</v>
      </c>
      <c r="M27" s="235"/>
      <c r="N27" s="238">
        <f>'Per Gol'!AT26</f>
        <v>2521725301</v>
      </c>
      <c r="O27" s="238">
        <f t="shared" si="3"/>
        <v>0</v>
      </c>
      <c r="P27" s="238">
        <f t="shared" si="0"/>
        <v>253165619</v>
      </c>
      <c r="Q27" s="239">
        <f>'[1]saldo awal'!AU26</f>
        <v>2268559682</v>
      </c>
      <c r="R27" s="239">
        <f t="shared" si="4"/>
        <v>-324719400</v>
      </c>
      <c r="S27" s="239">
        <f t="shared" si="1"/>
        <v>2917998482</v>
      </c>
    </row>
    <row r="28" spans="1:19" s="240" customFormat="1">
      <c r="A28" s="234">
        <v>16</v>
      </c>
      <c r="B28" s="234" t="s">
        <v>60</v>
      </c>
      <c r="C28" s="234" t="s">
        <v>372</v>
      </c>
      <c r="D28" s="235" t="s">
        <v>388</v>
      </c>
      <c r="E28" s="236">
        <v>362</v>
      </c>
      <c r="F28" s="237">
        <v>2254031600</v>
      </c>
      <c r="G28" s="236">
        <v>67</v>
      </c>
      <c r="H28" s="237">
        <v>333165800</v>
      </c>
      <c r="I28" s="236">
        <v>34</v>
      </c>
      <c r="J28" s="237">
        <v>2452200500</v>
      </c>
      <c r="K28" s="236">
        <f t="shared" si="2"/>
        <v>329</v>
      </c>
      <c r="L28" s="237">
        <f t="shared" si="2"/>
        <v>4373066300</v>
      </c>
      <c r="M28" s="235"/>
      <c r="N28" s="238">
        <f>'Per Gol'!AT27</f>
        <v>4373066300</v>
      </c>
      <c r="O28" s="238" t="s">
        <v>359</v>
      </c>
      <c r="P28" s="238">
        <f t="shared" si="0"/>
        <v>2239605700</v>
      </c>
      <c r="Q28" s="239">
        <f>'[1]saldo awal'!AU27</f>
        <v>2133460600</v>
      </c>
      <c r="R28" s="239">
        <f t="shared" si="4"/>
        <v>-120571000</v>
      </c>
      <c r="S28" s="239">
        <f t="shared" si="1"/>
        <v>2374602600</v>
      </c>
    </row>
    <row r="29" spans="1:19" s="240" customFormat="1">
      <c r="A29" s="234">
        <v>17</v>
      </c>
      <c r="B29" s="234" t="s">
        <v>62</v>
      </c>
      <c r="C29" s="234" t="s">
        <v>63</v>
      </c>
      <c r="D29" s="235" t="s">
        <v>389</v>
      </c>
      <c r="E29" s="236">
        <v>2807</v>
      </c>
      <c r="F29" s="237">
        <v>80146218781.769989</v>
      </c>
      <c r="G29" s="236">
        <v>1025</v>
      </c>
      <c r="H29" s="237">
        <v>5045900453.6700001</v>
      </c>
      <c r="I29" s="236">
        <v>539</v>
      </c>
      <c r="J29" s="237">
        <v>11969339868</v>
      </c>
      <c r="K29" s="236">
        <f t="shared" si="2"/>
        <v>2321</v>
      </c>
      <c r="L29" s="237">
        <f t="shared" si="2"/>
        <v>87069658196.099991</v>
      </c>
      <c r="M29" s="235"/>
      <c r="N29" s="238">
        <f>'Per Gol'!AT28</f>
        <v>87069658196.099991</v>
      </c>
      <c r="O29" s="238">
        <f t="shared" si="3"/>
        <v>0</v>
      </c>
      <c r="P29" s="238">
        <f t="shared" si="0"/>
        <v>7921720064.3300018</v>
      </c>
      <c r="Q29" s="239">
        <f>'[1]saldo awal'!AU28</f>
        <v>79147938131.769989</v>
      </c>
      <c r="R29" s="239">
        <f t="shared" si="4"/>
        <v>-998280650</v>
      </c>
      <c r="S29" s="239">
        <f t="shared" si="1"/>
        <v>81144499431.769989</v>
      </c>
    </row>
    <row r="30" spans="1:19" s="240" customFormat="1">
      <c r="A30" s="234">
        <v>18</v>
      </c>
      <c r="B30" s="234" t="s">
        <v>65</v>
      </c>
      <c r="C30" s="234" t="s">
        <v>66</v>
      </c>
      <c r="D30" s="235" t="s">
        <v>390</v>
      </c>
      <c r="E30" s="236">
        <v>1121</v>
      </c>
      <c r="F30" s="237">
        <v>15212958325</v>
      </c>
      <c r="G30" s="236"/>
      <c r="H30" s="237"/>
      <c r="I30" s="236">
        <v>30</v>
      </c>
      <c r="J30" s="237">
        <v>3793881513</v>
      </c>
      <c r="K30" s="236">
        <f t="shared" si="2"/>
        <v>1151</v>
      </c>
      <c r="L30" s="237">
        <f t="shared" si="2"/>
        <v>19006839838</v>
      </c>
      <c r="M30" s="235"/>
      <c r="N30" s="238">
        <f>'Per Gol'!AT29</f>
        <v>19006839838</v>
      </c>
      <c r="O30" s="238">
        <f t="shared" si="3"/>
        <v>0</v>
      </c>
      <c r="P30" s="238">
        <f t="shared" si="0"/>
        <v>4917591713</v>
      </c>
      <c r="Q30" s="239">
        <f>'[1]saldo awal'!AU29</f>
        <v>14089248125</v>
      </c>
      <c r="R30" s="239">
        <f t="shared" si="4"/>
        <v>-1123710200</v>
      </c>
      <c r="S30" s="239">
        <f t="shared" si="1"/>
        <v>16336668525</v>
      </c>
    </row>
    <row r="31" spans="1:19" s="240" customFormat="1">
      <c r="A31" s="234">
        <v>19</v>
      </c>
      <c r="B31" s="234" t="s">
        <v>68</v>
      </c>
      <c r="C31" s="234" t="s">
        <v>69</v>
      </c>
      <c r="D31" s="235" t="s">
        <v>391</v>
      </c>
      <c r="E31" s="236">
        <v>2728</v>
      </c>
      <c r="F31" s="237">
        <v>199275920096.67001</v>
      </c>
      <c r="G31" s="236">
        <v>177</v>
      </c>
      <c r="H31" s="237">
        <v>41290933660.25</v>
      </c>
      <c r="I31" s="236">
        <v>366</v>
      </c>
      <c r="J31" s="237">
        <v>48673253452.410004</v>
      </c>
      <c r="K31" s="236">
        <f t="shared" si="2"/>
        <v>2917</v>
      </c>
      <c r="L31" s="237">
        <f t="shared" si="2"/>
        <v>206658239888.83002</v>
      </c>
      <c r="M31" s="235"/>
      <c r="N31" s="238">
        <f>'Per Gol'!AT30</f>
        <v>206658239888.83002</v>
      </c>
      <c r="O31" s="238">
        <f t="shared" si="3"/>
        <v>0</v>
      </c>
      <c r="P31" s="238">
        <f t="shared" si="0"/>
        <v>20214457481.160004</v>
      </c>
      <c r="Q31" s="239">
        <f>'[1]saldo awal'!AU30</f>
        <v>186443782407.67001</v>
      </c>
      <c r="R31" s="239">
        <f t="shared" si="4"/>
        <v>-12832137689</v>
      </c>
      <c r="S31" s="239">
        <f t="shared" si="1"/>
        <v>212108057785.67001</v>
      </c>
    </row>
    <row r="32" spans="1:19" s="240" customFormat="1">
      <c r="A32" s="234">
        <v>20</v>
      </c>
      <c r="B32" s="234" t="s">
        <v>71</v>
      </c>
      <c r="C32" s="234" t="s">
        <v>72</v>
      </c>
      <c r="D32" s="235" t="s">
        <v>392</v>
      </c>
      <c r="E32" s="236">
        <v>278</v>
      </c>
      <c r="F32" s="237">
        <v>1037833125.28</v>
      </c>
      <c r="G32" s="236">
        <v>1</v>
      </c>
      <c r="H32" s="237">
        <v>125000000</v>
      </c>
      <c r="I32" s="236">
        <v>4</v>
      </c>
      <c r="J32" s="237">
        <v>347255000</v>
      </c>
      <c r="K32" s="236">
        <f t="shared" si="2"/>
        <v>281</v>
      </c>
      <c r="L32" s="237">
        <f t="shared" si="2"/>
        <v>1260088125.28</v>
      </c>
      <c r="M32" s="235"/>
      <c r="N32" s="238">
        <f>'Per Gol'!AT31</f>
        <v>1260088125.28</v>
      </c>
      <c r="O32" s="238">
        <f t="shared" si="3"/>
        <v>0</v>
      </c>
      <c r="P32" s="238">
        <f t="shared" si="0"/>
        <v>240300000</v>
      </c>
      <c r="Q32" s="239">
        <f>'[1]saldo awal'!AU31</f>
        <v>1019788125.28</v>
      </c>
      <c r="R32" s="239">
        <f t="shared" si="4"/>
        <v>-18045000</v>
      </c>
      <c r="S32" s="239">
        <f t="shared" si="1"/>
        <v>1055878125.28</v>
      </c>
    </row>
    <row r="33" spans="1:19" s="240" customFormat="1">
      <c r="A33" s="234">
        <v>21</v>
      </c>
      <c r="B33" s="234" t="s">
        <v>74</v>
      </c>
      <c r="C33" s="234" t="s">
        <v>75</v>
      </c>
      <c r="D33" s="235" t="s">
        <v>393</v>
      </c>
      <c r="E33" s="236">
        <v>447</v>
      </c>
      <c r="F33" s="237">
        <v>1775574067</v>
      </c>
      <c r="G33" s="236">
        <v>27</v>
      </c>
      <c r="H33" s="237">
        <v>234107000</v>
      </c>
      <c r="I33" s="236">
        <v>12</v>
      </c>
      <c r="J33" s="237">
        <v>301583800</v>
      </c>
      <c r="K33" s="236">
        <f t="shared" si="2"/>
        <v>432</v>
      </c>
      <c r="L33" s="237">
        <f t="shared" si="2"/>
        <v>1843050867</v>
      </c>
      <c r="M33" s="235"/>
      <c r="N33" s="238">
        <f>'Per Gol'!AT32</f>
        <v>1843050867</v>
      </c>
      <c r="O33" s="238">
        <f t="shared" si="3"/>
        <v>0</v>
      </c>
      <c r="P33" s="238">
        <f t="shared" si="0"/>
        <v>145654800</v>
      </c>
      <c r="Q33" s="239">
        <f>'[1]saldo awal'!AU32</f>
        <v>1697396067</v>
      </c>
      <c r="R33" s="239">
        <f t="shared" si="4"/>
        <v>-78178000</v>
      </c>
      <c r="S33" s="239">
        <f t="shared" si="1"/>
        <v>1853752067</v>
      </c>
    </row>
    <row r="34" spans="1:19" s="240" customFormat="1">
      <c r="A34" s="234">
        <v>22</v>
      </c>
      <c r="B34" s="234" t="s">
        <v>77</v>
      </c>
      <c r="C34" s="234" t="s">
        <v>78</v>
      </c>
      <c r="D34" s="235" t="s">
        <v>394</v>
      </c>
      <c r="E34" s="236">
        <v>512</v>
      </c>
      <c r="F34" s="237">
        <v>2453124184</v>
      </c>
      <c r="G34" s="236">
        <v>93</v>
      </c>
      <c r="H34" s="237">
        <v>82147000</v>
      </c>
      <c r="I34" s="236">
        <v>13</v>
      </c>
      <c r="J34" s="237">
        <v>120566500</v>
      </c>
      <c r="K34" s="236">
        <f t="shared" si="2"/>
        <v>432</v>
      </c>
      <c r="L34" s="237">
        <f t="shared" si="2"/>
        <v>2491543684</v>
      </c>
      <c r="M34" s="235"/>
      <c r="N34" s="238">
        <f>'Per Gol'!AT33</f>
        <v>2491543684</v>
      </c>
      <c r="O34" s="238">
        <f t="shared" si="3"/>
        <v>0</v>
      </c>
      <c r="P34" s="238">
        <f t="shared" si="0"/>
        <v>344623000</v>
      </c>
      <c r="Q34" s="239">
        <f>'[1]saldo awal'!AU33</f>
        <v>2146920684</v>
      </c>
      <c r="R34" s="239">
        <f t="shared" si="4"/>
        <v>-306203500</v>
      </c>
      <c r="S34" s="239">
        <f t="shared" si="1"/>
        <v>2759327684</v>
      </c>
    </row>
    <row r="35" spans="1:19" s="240" customFormat="1">
      <c r="A35" s="234">
        <v>23</v>
      </c>
      <c r="B35" s="234" t="s">
        <v>80</v>
      </c>
      <c r="C35" s="234" t="s">
        <v>81</v>
      </c>
      <c r="D35" s="235" t="s">
        <v>395</v>
      </c>
      <c r="E35" s="236">
        <v>390</v>
      </c>
      <c r="F35" s="237">
        <v>1795133139</v>
      </c>
      <c r="G35" s="236">
        <v>17</v>
      </c>
      <c r="H35" s="237">
        <v>725867389</v>
      </c>
      <c r="I35" s="236">
        <v>41</v>
      </c>
      <c r="J35" s="237">
        <v>1344353160</v>
      </c>
      <c r="K35" s="236">
        <f t="shared" si="2"/>
        <v>414</v>
      </c>
      <c r="L35" s="237">
        <f t="shared" si="2"/>
        <v>2413618910</v>
      </c>
      <c r="M35" s="235"/>
      <c r="N35" s="238">
        <f>'Per Gol'!AT34</f>
        <v>2413618910</v>
      </c>
      <c r="O35" s="238">
        <f t="shared" si="3"/>
        <v>0</v>
      </c>
      <c r="P35" s="238">
        <f t="shared" si="0"/>
        <v>1057149521</v>
      </c>
      <c r="Q35" s="239">
        <f>'[1]saldo awal'!AU34</f>
        <v>1356469389</v>
      </c>
      <c r="R35" s="239">
        <f t="shared" si="4"/>
        <v>-438663750</v>
      </c>
      <c r="S35" s="239">
        <f t="shared" si="1"/>
        <v>2233796889</v>
      </c>
    </row>
    <row r="36" spans="1:19" s="240" customFormat="1">
      <c r="A36" s="234">
        <v>24</v>
      </c>
      <c r="B36" s="234" t="s">
        <v>83</v>
      </c>
      <c r="C36" s="234" t="s">
        <v>84</v>
      </c>
      <c r="D36" s="235" t="s">
        <v>396</v>
      </c>
      <c r="E36" s="236">
        <v>390</v>
      </c>
      <c r="F36" s="237">
        <v>2124613127.0899999</v>
      </c>
      <c r="G36" s="236">
        <v>21</v>
      </c>
      <c r="H36" s="237">
        <v>328235333</v>
      </c>
      <c r="I36" s="236">
        <v>27</v>
      </c>
      <c r="J36" s="237">
        <v>296054700</v>
      </c>
      <c r="K36" s="236">
        <f t="shared" si="2"/>
        <v>396</v>
      </c>
      <c r="L36" s="237">
        <f t="shared" si="2"/>
        <v>2092432494.0899999</v>
      </c>
      <c r="M36" s="235"/>
      <c r="N36" s="238">
        <f>'Per Gol'!AT35</f>
        <v>2092432494.0900002</v>
      </c>
      <c r="O36" s="238">
        <f t="shared" si="3"/>
        <v>0</v>
      </c>
      <c r="P36" s="238">
        <f t="shared" si="0"/>
        <v>141018211.08999991</v>
      </c>
      <c r="Q36" s="239">
        <f>'[1]saldo awal'!AU35</f>
        <v>1951414283</v>
      </c>
      <c r="R36" s="239">
        <f t="shared" si="4"/>
        <v>-173198844.08999991</v>
      </c>
      <c r="S36" s="239">
        <f t="shared" si="1"/>
        <v>2297811971.1799998</v>
      </c>
    </row>
    <row r="37" spans="1:19" s="240" customFormat="1">
      <c r="A37" s="234">
        <v>25</v>
      </c>
      <c r="B37" s="234" t="s">
        <v>86</v>
      </c>
      <c r="C37" s="234" t="s">
        <v>87</v>
      </c>
      <c r="D37" s="235" t="s">
        <v>397</v>
      </c>
      <c r="E37" s="236">
        <v>197</v>
      </c>
      <c r="F37" s="237">
        <v>1405126722</v>
      </c>
      <c r="G37" s="236"/>
      <c r="H37" s="237"/>
      <c r="I37" s="236">
        <v>19</v>
      </c>
      <c r="J37" s="237">
        <v>381580780</v>
      </c>
      <c r="K37" s="236">
        <f t="shared" si="2"/>
        <v>216</v>
      </c>
      <c r="L37" s="237">
        <f t="shared" si="2"/>
        <v>1786707502</v>
      </c>
      <c r="M37" s="235"/>
      <c r="N37" s="238">
        <f>'Per Gol'!AT36</f>
        <v>1786707502</v>
      </c>
      <c r="O37" s="238">
        <f t="shared" si="3"/>
        <v>0</v>
      </c>
      <c r="P37" s="238">
        <f t="shared" si="0"/>
        <v>375623680</v>
      </c>
      <c r="Q37" s="239">
        <f>'[1]saldo awal'!AU36</f>
        <v>1411083822</v>
      </c>
      <c r="R37" s="239">
        <f t="shared" si="4"/>
        <v>5957100</v>
      </c>
      <c r="S37" s="239">
        <f t="shared" si="1"/>
        <v>1399169622</v>
      </c>
    </row>
    <row r="38" spans="1:19" s="240" customFormat="1">
      <c r="A38" s="234">
        <v>26</v>
      </c>
      <c r="B38" s="234" t="s">
        <v>89</v>
      </c>
      <c r="C38" s="234" t="s">
        <v>90</v>
      </c>
      <c r="D38" s="235" t="s">
        <v>398</v>
      </c>
      <c r="E38" s="236">
        <v>293</v>
      </c>
      <c r="F38" s="237">
        <v>2415959322</v>
      </c>
      <c r="G38" s="236">
        <v>40</v>
      </c>
      <c r="H38" s="237">
        <v>3186450</v>
      </c>
      <c r="I38" s="236">
        <v>2</v>
      </c>
      <c r="J38" s="237">
        <v>34595000</v>
      </c>
      <c r="K38" s="236">
        <f t="shared" si="2"/>
        <v>255</v>
      </c>
      <c r="L38" s="237">
        <f t="shared" si="2"/>
        <v>2447367872</v>
      </c>
      <c r="M38" s="235"/>
      <c r="N38" s="238">
        <f>'Per Gol'!AT37</f>
        <v>2447367872</v>
      </c>
      <c r="O38" s="238">
        <f t="shared" si="3"/>
        <v>0</v>
      </c>
      <c r="P38" s="238">
        <f t="shared" si="0"/>
        <v>25752240</v>
      </c>
      <c r="Q38" s="239">
        <f>'[1]saldo awal'!AU37</f>
        <v>2421615632</v>
      </c>
      <c r="R38" s="239">
        <f t="shared" si="4"/>
        <v>5656310</v>
      </c>
      <c r="S38" s="239">
        <f t="shared" si="1"/>
        <v>2410303012</v>
      </c>
    </row>
    <row r="39" spans="1:19" s="240" customFormat="1">
      <c r="A39" s="234">
        <v>27</v>
      </c>
      <c r="B39" s="234" t="s">
        <v>92</v>
      </c>
      <c r="C39" s="234" t="s">
        <v>93</v>
      </c>
      <c r="D39" s="235" t="s">
        <v>399</v>
      </c>
      <c r="E39" s="236">
        <v>335</v>
      </c>
      <c r="F39" s="237">
        <v>2013899367.3299999</v>
      </c>
      <c r="G39" s="236">
        <v>11</v>
      </c>
      <c r="H39" s="237">
        <v>10456250</v>
      </c>
      <c r="I39" s="236">
        <v>12</v>
      </c>
      <c r="J39" s="237">
        <v>438376171</v>
      </c>
      <c r="K39" s="236">
        <f t="shared" si="2"/>
        <v>336</v>
      </c>
      <c r="L39" s="237">
        <f t="shared" si="2"/>
        <v>2441819288.3299999</v>
      </c>
      <c r="M39" s="235"/>
      <c r="N39" s="238">
        <f>'Per Gol'!AT38</f>
        <v>2441819288.3299999</v>
      </c>
      <c r="O39" s="238">
        <f t="shared" si="3"/>
        <v>0</v>
      </c>
      <c r="P39" s="238">
        <f t="shared" si="0"/>
        <v>421509921</v>
      </c>
      <c r="Q39" s="239">
        <f>'[1]saldo awal'!AU38</f>
        <v>2020309367.3299999</v>
      </c>
      <c r="R39" s="239">
        <f t="shared" si="4"/>
        <v>6410000</v>
      </c>
      <c r="S39" s="239">
        <f t="shared" si="1"/>
        <v>2007489367.3299999</v>
      </c>
    </row>
    <row r="40" spans="1:19" s="240" customFormat="1">
      <c r="A40" s="234">
        <v>28</v>
      </c>
      <c r="B40" s="234" t="s">
        <v>95</v>
      </c>
      <c r="C40" s="234" t="s">
        <v>96</v>
      </c>
      <c r="D40" s="235" t="s">
        <v>400</v>
      </c>
      <c r="E40" s="236">
        <v>413</v>
      </c>
      <c r="F40" s="237">
        <v>3976197955</v>
      </c>
      <c r="G40" s="236"/>
      <c r="H40" s="237"/>
      <c r="I40" s="236">
        <v>3</v>
      </c>
      <c r="J40" s="237">
        <v>31950000</v>
      </c>
      <c r="K40" s="236">
        <f t="shared" si="2"/>
        <v>416</v>
      </c>
      <c r="L40" s="237">
        <f t="shared" si="2"/>
        <v>4008147955</v>
      </c>
      <c r="M40" s="235"/>
      <c r="N40" s="238">
        <f>'Per Gol'!AT39</f>
        <v>4008147955</v>
      </c>
      <c r="O40" s="238">
        <f t="shared" si="3"/>
        <v>0</v>
      </c>
      <c r="P40" s="238">
        <f t="shared" si="0"/>
        <v>45450000</v>
      </c>
      <c r="Q40" s="239">
        <f>'[1]saldo awal'!AU39</f>
        <v>3962697955</v>
      </c>
      <c r="R40" s="239">
        <f t="shared" si="4"/>
        <v>-13500000</v>
      </c>
      <c r="S40" s="239">
        <f t="shared" si="1"/>
        <v>3989697955</v>
      </c>
    </row>
    <row r="41" spans="1:19" s="240" customFormat="1">
      <c r="A41" s="234">
        <v>29</v>
      </c>
      <c r="B41" s="234" t="s">
        <v>98</v>
      </c>
      <c r="C41" s="234" t="s">
        <v>99</v>
      </c>
      <c r="D41" s="235" t="s">
        <v>401</v>
      </c>
      <c r="E41" s="236">
        <v>179</v>
      </c>
      <c r="F41" s="237">
        <v>1242315705</v>
      </c>
      <c r="G41" s="236">
        <v>23</v>
      </c>
      <c r="H41" s="237">
        <v>339913127</v>
      </c>
      <c r="I41" s="236">
        <v>6</v>
      </c>
      <c r="J41" s="237">
        <v>639581054</v>
      </c>
      <c r="K41" s="236">
        <f t="shared" si="2"/>
        <v>162</v>
      </c>
      <c r="L41" s="237">
        <f t="shared" si="2"/>
        <v>1541983632</v>
      </c>
      <c r="M41" s="235"/>
      <c r="N41" s="238">
        <f>'Per Gol'!AT40</f>
        <v>1541983632</v>
      </c>
      <c r="O41" s="238">
        <f t="shared" si="3"/>
        <v>0</v>
      </c>
      <c r="P41" s="238">
        <f t="shared" si="0"/>
        <v>308167927</v>
      </c>
      <c r="Q41" s="239">
        <f>'[1]saldo awal'!AU40</f>
        <v>1233815705</v>
      </c>
      <c r="R41" s="239">
        <f t="shared" si="4"/>
        <v>-8500000</v>
      </c>
      <c r="S41" s="239">
        <f t="shared" si="1"/>
        <v>1250815705</v>
      </c>
    </row>
    <row r="42" spans="1:19" s="240" customFormat="1">
      <c r="A42" s="234">
        <v>30</v>
      </c>
      <c r="B42" s="234" t="s">
        <v>101</v>
      </c>
      <c r="C42" s="234" t="s">
        <v>102</v>
      </c>
      <c r="D42" s="235" t="s">
        <v>402</v>
      </c>
      <c r="E42" s="236">
        <v>261</v>
      </c>
      <c r="F42" s="237">
        <v>1448034355</v>
      </c>
      <c r="G42" s="236"/>
      <c r="H42" s="237"/>
      <c r="I42" s="236">
        <v>9</v>
      </c>
      <c r="J42" s="237">
        <v>45018500</v>
      </c>
      <c r="K42" s="236">
        <f t="shared" si="2"/>
        <v>270</v>
      </c>
      <c r="L42" s="237">
        <f t="shared" si="2"/>
        <v>1493052855</v>
      </c>
      <c r="M42" s="235"/>
      <c r="N42" s="238">
        <f>'Per Gol'!AT41</f>
        <v>1493052855</v>
      </c>
      <c r="O42" s="238">
        <f t="shared" si="3"/>
        <v>0</v>
      </c>
      <c r="P42" s="238">
        <f t="shared" si="0"/>
        <v>84510500</v>
      </c>
      <c r="Q42" s="239">
        <f>'[1]saldo awal'!AU41</f>
        <v>1408542355</v>
      </c>
      <c r="R42" s="239">
        <f t="shared" si="4"/>
        <v>-39492000</v>
      </c>
      <c r="S42" s="239">
        <f t="shared" si="1"/>
        <v>1487526355</v>
      </c>
    </row>
    <row r="43" spans="1:19" s="240" customFormat="1">
      <c r="A43" s="234">
        <v>31</v>
      </c>
      <c r="B43" s="234" t="s">
        <v>104</v>
      </c>
      <c r="C43" s="234" t="s">
        <v>105</v>
      </c>
      <c r="D43" s="235" t="s">
        <v>403</v>
      </c>
      <c r="E43" s="236">
        <v>247</v>
      </c>
      <c r="F43" s="237">
        <v>1665859513.3299999</v>
      </c>
      <c r="G43" s="236">
        <v>2</v>
      </c>
      <c r="H43" s="237">
        <v>457911566</v>
      </c>
      <c r="I43" s="236">
        <v>13</v>
      </c>
      <c r="J43" s="237">
        <v>940257132</v>
      </c>
      <c r="K43" s="236">
        <f t="shared" si="2"/>
        <v>258</v>
      </c>
      <c r="L43" s="237">
        <f t="shared" si="2"/>
        <v>2148205079.3299999</v>
      </c>
      <c r="M43" s="235"/>
      <c r="N43" s="238">
        <f>'Per Gol'!AT42</f>
        <v>2148205079.3299999</v>
      </c>
      <c r="O43" s="238">
        <f t="shared" si="3"/>
        <v>0</v>
      </c>
      <c r="P43" s="238">
        <f t="shared" si="0"/>
        <v>497602466</v>
      </c>
      <c r="Q43" s="239">
        <f>'[1]saldo awal'!AU42</f>
        <v>1650602613.3299999</v>
      </c>
      <c r="R43" s="239">
        <f t="shared" si="4"/>
        <v>-15256900</v>
      </c>
      <c r="S43" s="239">
        <f t="shared" si="1"/>
        <v>1681116413.3299999</v>
      </c>
    </row>
    <row r="44" spans="1:19" s="240" customFormat="1">
      <c r="A44" s="234">
        <v>32</v>
      </c>
      <c r="B44" s="234" t="s">
        <v>107</v>
      </c>
      <c r="C44" s="234" t="s">
        <v>108</v>
      </c>
      <c r="D44" s="235" t="s">
        <v>404</v>
      </c>
      <c r="E44" s="236">
        <v>181</v>
      </c>
      <c r="F44" s="237">
        <v>1175845188.3299999</v>
      </c>
      <c r="G44" s="236">
        <v>1</v>
      </c>
      <c r="H44" s="237">
        <v>8085000</v>
      </c>
      <c r="I44" s="236">
        <v>4</v>
      </c>
      <c r="J44" s="237">
        <v>122533000</v>
      </c>
      <c r="K44" s="236">
        <f t="shared" si="2"/>
        <v>184</v>
      </c>
      <c r="L44" s="237">
        <f t="shared" si="2"/>
        <v>1290293188.3299999</v>
      </c>
      <c r="M44" s="235"/>
      <c r="N44" s="238">
        <f>'Per Gol'!AT43</f>
        <v>1290293188.3299999</v>
      </c>
      <c r="O44" s="238">
        <f t="shared" si="3"/>
        <v>0</v>
      </c>
      <c r="P44" s="238">
        <f t="shared" si="0"/>
        <v>170945800</v>
      </c>
      <c r="Q44" s="239">
        <f>'[1]saldo awal'!AU43</f>
        <v>1119347388.3299999</v>
      </c>
      <c r="R44" s="239">
        <f t="shared" si="4"/>
        <v>-56497800</v>
      </c>
      <c r="S44" s="239">
        <f t="shared" si="1"/>
        <v>1232342988.3299999</v>
      </c>
    </row>
    <row r="45" spans="1:19" s="240" customFormat="1">
      <c r="A45" s="234">
        <v>33</v>
      </c>
      <c r="B45" s="234" t="s">
        <v>110</v>
      </c>
      <c r="C45" s="234" t="s">
        <v>111</v>
      </c>
      <c r="D45" s="235" t="s">
        <v>405</v>
      </c>
      <c r="E45" s="236">
        <v>207</v>
      </c>
      <c r="F45" s="237">
        <v>1018109207.33</v>
      </c>
      <c r="G45" s="236">
        <v>35</v>
      </c>
      <c r="H45" s="237">
        <v>68987535</v>
      </c>
      <c r="I45" s="236">
        <v>4</v>
      </c>
      <c r="J45" s="237">
        <v>213688855</v>
      </c>
      <c r="K45" s="236">
        <f t="shared" si="2"/>
        <v>176</v>
      </c>
      <c r="L45" s="237">
        <f t="shared" si="2"/>
        <v>1162810527.3299999</v>
      </c>
      <c r="M45" s="235"/>
      <c r="N45" s="238">
        <f>'Per Gol'!AT44</f>
        <v>1162810527.3299999</v>
      </c>
      <c r="O45" s="238">
        <f t="shared" si="3"/>
        <v>0</v>
      </c>
      <c r="P45" s="238">
        <f t="shared" si="0"/>
        <v>136627501.99999988</v>
      </c>
      <c r="Q45" s="239">
        <f>'[1]saldo awal'!AU44</f>
        <v>1026183025.33</v>
      </c>
      <c r="R45" s="239">
        <f t="shared" si="4"/>
        <v>8073818</v>
      </c>
      <c r="S45" s="239">
        <f t="shared" si="1"/>
        <v>1010035389.33</v>
      </c>
    </row>
    <row r="46" spans="1:19" s="240" customFormat="1">
      <c r="A46" s="234" t="s">
        <v>355</v>
      </c>
      <c r="B46" s="234" t="s">
        <v>113</v>
      </c>
      <c r="C46" s="234" t="s">
        <v>114</v>
      </c>
      <c r="D46" s="235" t="s">
        <v>406</v>
      </c>
      <c r="E46" s="236">
        <v>211</v>
      </c>
      <c r="F46" s="237">
        <v>1126961855</v>
      </c>
      <c r="G46" s="236">
        <v>9</v>
      </c>
      <c r="H46" s="237">
        <v>28780000</v>
      </c>
      <c r="I46" s="236">
        <v>2</v>
      </c>
      <c r="J46" s="237">
        <v>655882300</v>
      </c>
      <c r="K46" s="236">
        <f t="shared" si="2"/>
        <v>204</v>
      </c>
      <c r="L46" s="237">
        <f t="shared" si="2"/>
        <v>1754064155</v>
      </c>
      <c r="M46" s="235"/>
      <c r="N46" s="238">
        <f>'Per Gol'!AT45</f>
        <v>1754064155</v>
      </c>
      <c r="O46" s="238">
        <f t="shared" si="3"/>
        <v>0</v>
      </c>
      <c r="P46" s="238">
        <f t="shared" si="0"/>
        <v>676141300</v>
      </c>
      <c r="Q46" s="239">
        <f>'[1]saldo awal'!AU45</f>
        <v>1077922855</v>
      </c>
      <c r="R46" s="239">
        <f t="shared" si="4"/>
        <v>-49039000</v>
      </c>
      <c r="S46" s="239">
        <f t="shared" si="1"/>
        <v>1176000855</v>
      </c>
    </row>
    <row r="47" spans="1:19" s="240" customFormat="1">
      <c r="A47" s="234">
        <v>35</v>
      </c>
      <c r="B47" s="234" t="s">
        <v>116</v>
      </c>
      <c r="C47" s="234" t="s">
        <v>117</v>
      </c>
      <c r="D47" s="235" t="s">
        <v>407</v>
      </c>
      <c r="E47" s="236">
        <v>419</v>
      </c>
      <c r="F47" s="237">
        <v>2021085952.3299999</v>
      </c>
      <c r="G47" s="236">
        <v>4</v>
      </c>
      <c r="H47" s="237">
        <v>950590458</v>
      </c>
      <c r="I47" s="236">
        <v>6</v>
      </c>
      <c r="J47" s="237">
        <v>1577441416</v>
      </c>
      <c r="K47" s="236">
        <f t="shared" si="2"/>
        <v>421</v>
      </c>
      <c r="L47" s="237">
        <f t="shared" si="2"/>
        <v>2647936910.3299999</v>
      </c>
      <c r="M47" s="235"/>
      <c r="N47" s="238">
        <f>'Per Gol'!AT46</f>
        <v>2647936910.3299999</v>
      </c>
      <c r="O47" s="238">
        <f t="shared" si="3"/>
        <v>0</v>
      </c>
      <c r="P47" s="238">
        <f t="shared" si="0"/>
        <v>632837458</v>
      </c>
      <c r="Q47" s="239">
        <f>'[1]saldo awal'!AU46</f>
        <v>2015099452.3299999</v>
      </c>
      <c r="R47" s="239">
        <f t="shared" si="4"/>
        <v>-5986500</v>
      </c>
      <c r="S47" s="239">
        <f t="shared" si="1"/>
        <v>2027072452.3299999</v>
      </c>
    </row>
    <row r="48" spans="1:19" s="240" customFormat="1">
      <c r="A48" s="234">
        <v>36</v>
      </c>
      <c r="B48" s="234" t="s">
        <v>119</v>
      </c>
      <c r="C48" s="234" t="s">
        <v>120</v>
      </c>
      <c r="D48" s="235" t="s">
        <v>408</v>
      </c>
      <c r="E48" s="236">
        <v>333</v>
      </c>
      <c r="F48" s="237">
        <v>1803127363.3299999</v>
      </c>
      <c r="G48" s="236">
        <v>9</v>
      </c>
      <c r="H48" s="237">
        <v>29675000</v>
      </c>
      <c r="I48" s="236">
        <v>2</v>
      </c>
      <c r="J48" s="237">
        <v>115091000</v>
      </c>
      <c r="K48" s="236">
        <f t="shared" si="2"/>
        <v>326</v>
      </c>
      <c r="L48" s="237">
        <f t="shared" si="2"/>
        <v>1888543363.3299999</v>
      </c>
      <c r="M48" s="235"/>
      <c r="N48" s="238">
        <f>'Per Gol'!AT47</f>
        <v>1888543363.3299999</v>
      </c>
      <c r="O48" s="238">
        <f t="shared" si="3"/>
        <v>0</v>
      </c>
      <c r="P48" s="238">
        <f t="shared" si="0"/>
        <v>94316000</v>
      </c>
      <c r="Q48" s="239">
        <f>'[1]saldo awal'!AU47</f>
        <v>1794227363.3299999</v>
      </c>
      <c r="R48" s="239">
        <f t="shared" si="4"/>
        <v>-8900000</v>
      </c>
      <c r="S48" s="239">
        <f t="shared" si="1"/>
        <v>1812027363.3299999</v>
      </c>
    </row>
    <row r="49" spans="1:19" s="240" customFormat="1">
      <c r="A49" s="234">
        <v>37</v>
      </c>
      <c r="B49" s="234" t="s">
        <v>122</v>
      </c>
      <c r="C49" s="234" t="s">
        <v>123</v>
      </c>
      <c r="D49" s="235" t="s">
        <v>409</v>
      </c>
      <c r="E49" s="236">
        <v>420</v>
      </c>
      <c r="F49" s="237">
        <v>12823245216</v>
      </c>
      <c r="G49" s="236"/>
      <c r="H49" s="237"/>
      <c r="I49" s="236">
        <v>10</v>
      </c>
      <c r="J49" s="237">
        <v>107569050</v>
      </c>
      <c r="K49" s="236">
        <f t="shared" si="2"/>
        <v>430</v>
      </c>
      <c r="L49" s="237">
        <f t="shared" si="2"/>
        <v>12930814266</v>
      </c>
      <c r="M49" s="235"/>
      <c r="N49" s="238">
        <f>'Per Gol'!AT48</f>
        <v>12930814266</v>
      </c>
      <c r="O49" s="238">
        <f t="shared" si="3"/>
        <v>0</v>
      </c>
      <c r="P49" s="238">
        <f t="shared" si="0"/>
        <v>220403750</v>
      </c>
      <c r="Q49" s="239">
        <f>'[1]saldo awal'!AU48</f>
        <v>12710410516</v>
      </c>
      <c r="R49" s="239">
        <f t="shared" si="4"/>
        <v>-112834700</v>
      </c>
      <c r="S49" s="239">
        <f t="shared" si="1"/>
        <v>12936079916</v>
      </c>
    </row>
    <row r="50" spans="1:19" s="240" customFormat="1">
      <c r="A50" s="234">
        <v>38</v>
      </c>
      <c r="B50" s="234" t="s">
        <v>125</v>
      </c>
      <c r="C50" s="234" t="s">
        <v>126</v>
      </c>
      <c r="D50" s="235" t="s">
        <v>410</v>
      </c>
      <c r="E50" s="236">
        <v>202</v>
      </c>
      <c r="F50" s="237">
        <v>6825061700</v>
      </c>
      <c r="G50" s="236">
        <v>13</v>
      </c>
      <c r="H50" s="237">
        <v>236500000</v>
      </c>
      <c r="I50" s="236">
        <v>15</v>
      </c>
      <c r="J50" s="237">
        <v>185528500</v>
      </c>
      <c r="K50" s="236">
        <f t="shared" si="2"/>
        <v>204</v>
      </c>
      <c r="L50" s="237">
        <f t="shared" si="2"/>
        <v>6774090200</v>
      </c>
      <c r="M50" s="235"/>
      <c r="N50" s="238">
        <f>'Per Gol'!AT49</f>
        <v>6774090200</v>
      </c>
      <c r="O50" s="238">
        <f t="shared" si="3"/>
        <v>0</v>
      </c>
      <c r="P50" s="238">
        <f t="shared" si="0"/>
        <v>84050100</v>
      </c>
      <c r="Q50" s="239">
        <f>'[1]saldo awal'!AU49</f>
        <v>6690040100</v>
      </c>
      <c r="R50" s="239">
        <f t="shared" si="4"/>
        <v>-135021600</v>
      </c>
      <c r="S50" s="239">
        <f t="shared" si="1"/>
        <v>6960083300</v>
      </c>
    </row>
    <row r="51" spans="1:19" s="240" customFormat="1">
      <c r="A51" s="234">
        <v>39</v>
      </c>
      <c r="B51" s="234" t="s">
        <v>128</v>
      </c>
      <c r="C51" s="234" t="s">
        <v>129</v>
      </c>
      <c r="D51" s="235" t="s">
        <v>411</v>
      </c>
      <c r="E51" s="236">
        <v>292</v>
      </c>
      <c r="F51" s="237">
        <v>11154689100</v>
      </c>
      <c r="G51" s="236"/>
      <c r="H51" s="237"/>
      <c r="I51" s="236">
        <v>9</v>
      </c>
      <c r="J51" s="237">
        <v>152047400</v>
      </c>
      <c r="K51" s="236">
        <f t="shared" si="2"/>
        <v>301</v>
      </c>
      <c r="L51" s="237">
        <f t="shared" si="2"/>
        <v>11306736500</v>
      </c>
      <c r="M51" s="235"/>
      <c r="N51" s="238">
        <f>'Per Gol'!AT50</f>
        <v>11306736500</v>
      </c>
      <c r="O51" s="238">
        <f t="shared" si="3"/>
        <v>0</v>
      </c>
      <c r="P51" s="238">
        <f t="shared" si="0"/>
        <v>290559400</v>
      </c>
      <c r="Q51" s="239">
        <f>'[1]saldo awal'!AU50</f>
        <v>11016177100</v>
      </c>
      <c r="R51" s="239">
        <f t="shared" si="4"/>
        <v>-138512000</v>
      </c>
      <c r="S51" s="239">
        <f t="shared" si="1"/>
        <v>11293201100</v>
      </c>
    </row>
    <row r="52" spans="1:19" s="240" customFormat="1">
      <c r="A52" s="234">
        <v>40</v>
      </c>
      <c r="B52" s="234" t="s">
        <v>131</v>
      </c>
      <c r="C52" s="234" t="s">
        <v>132</v>
      </c>
      <c r="D52" s="235" t="s">
        <v>412</v>
      </c>
      <c r="E52" s="236">
        <v>264</v>
      </c>
      <c r="F52" s="237">
        <v>7823202400</v>
      </c>
      <c r="G52" s="236">
        <v>32</v>
      </c>
      <c r="H52" s="237">
        <v>9735000</v>
      </c>
      <c r="I52" s="236">
        <v>24</v>
      </c>
      <c r="J52" s="237">
        <v>832879927</v>
      </c>
      <c r="K52" s="236">
        <f t="shared" si="2"/>
        <v>256</v>
      </c>
      <c r="L52" s="237">
        <f t="shared" si="2"/>
        <v>8646347327</v>
      </c>
      <c r="M52" s="235"/>
      <c r="N52" s="238">
        <f>'Per Gol'!AT51</f>
        <v>8646347327</v>
      </c>
      <c r="O52" s="238">
        <f t="shared" si="3"/>
        <v>0</v>
      </c>
      <c r="P52" s="238">
        <f t="shared" si="0"/>
        <v>998191927</v>
      </c>
      <c r="Q52" s="239">
        <f>'[1]saldo awal'!AU51</f>
        <v>7648155400</v>
      </c>
      <c r="R52" s="239">
        <f t="shared" si="4"/>
        <v>-175047000</v>
      </c>
      <c r="S52" s="239">
        <f t="shared" si="1"/>
        <v>7998249400</v>
      </c>
    </row>
    <row r="53" spans="1:19" s="240" customFormat="1">
      <c r="A53" s="234">
        <v>41</v>
      </c>
      <c r="B53" s="234" t="s">
        <v>134</v>
      </c>
      <c r="C53" s="234" t="s">
        <v>135</v>
      </c>
      <c r="D53" s="235" t="s">
        <v>413</v>
      </c>
      <c r="E53" s="236">
        <v>432</v>
      </c>
      <c r="F53" s="237">
        <v>3359208850</v>
      </c>
      <c r="G53" s="236"/>
      <c r="H53" s="237"/>
      <c r="I53" s="236">
        <v>11</v>
      </c>
      <c r="J53" s="237">
        <v>1052971437</v>
      </c>
      <c r="K53" s="236">
        <f t="shared" si="2"/>
        <v>443</v>
      </c>
      <c r="L53" s="237">
        <f t="shared" si="2"/>
        <v>4412180287</v>
      </c>
      <c r="M53" s="235"/>
      <c r="N53" s="238">
        <f>'Per Gol'!AT52</f>
        <v>4412180287</v>
      </c>
      <c r="O53" s="238">
        <f t="shared" si="3"/>
        <v>0</v>
      </c>
      <c r="P53" s="238">
        <f t="shared" si="0"/>
        <v>1167076959.2200012</v>
      </c>
      <c r="Q53" s="239">
        <f>'[1]saldo awal'!AU52</f>
        <v>3245103327.7799988</v>
      </c>
      <c r="R53" s="239">
        <f t="shared" si="4"/>
        <v>-114105522.22000122</v>
      </c>
      <c r="S53" s="239">
        <f t="shared" si="1"/>
        <v>3473314372.2200012</v>
      </c>
    </row>
    <row r="54" spans="1:19" s="240" customFormat="1">
      <c r="A54" s="234">
        <v>42</v>
      </c>
      <c r="B54" s="234" t="s">
        <v>137</v>
      </c>
      <c r="C54" s="234" t="s">
        <v>138</v>
      </c>
      <c r="D54" s="235" t="s">
        <v>414</v>
      </c>
      <c r="E54" s="236">
        <v>153</v>
      </c>
      <c r="F54" s="237">
        <v>1484822243</v>
      </c>
      <c r="G54" s="236">
        <v>9</v>
      </c>
      <c r="H54" s="237">
        <v>52949500</v>
      </c>
      <c r="I54" s="236">
        <v>124</v>
      </c>
      <c r="J54" s="237">
        <v>651452000</v>
      </c>
      <c r="K54" s="236">
        <f t="shared" si="2"/>
        <v>268</v>
      </c>
      <c r="L54" s="237">
        <f t="shared" si="2"/>
        <v>2083324743</v>
      </c>
      <c r="M54" s="235"/>
      <c r="N54" s="238">
        <f>'Per Gol'!AT53</f>
        <v>2083324743</v>
      </c>
      <c r="O54" s="238">
        <f t="shared" si="3"/>
        <v>0</v>
      </c>
      <c r="P54" s="238">
        <f t="shared" si="0"/>
        <v>1309971500</v>
      </c>
      <c r="Q54" s="239">
        <f>'[1]saldo awal'!AU53</f>
        <v>773353243</v>
      </c>
      <c r="R54" s="239">
        <f t="shared" si="4"/>
        <v>-711469000</v>
      </c>
      <c r="S54" s="239">
        <f t="shared" si="1"/>
        <v>2196291243</v>
      </c>
    </row>
    <row r="55" spans="1:19" s="240" customFormat="1">
      <c r="A55" s="234">
        <v>43</v>
      </c>
      <c r="B55" s="234" t="s">
        <v>140</v>
      </c>
      <c r="C55" s="234" t="s">
        <v>141</v>
      </c>
      <c r="D55" s="235" t="s">
        <v>415</v>
      </c>
      <c r="E55" s="236">
        <v>339</v>
      </c>
      <c r="F55" s="237">
        <v>1626420032</v>
      </c>
      <c r="G55" s="236">
        <v>35</v>
      </c>
      <c r="H55" s="237">
        <v>92245700</v>
      </c>
      <c r="I55" s="236">
        <v>16</v>
      </c>
      <c r="J55" s="237">
        <v>127997800</v>
      </c>
      <c r="K55" s="236">
        <f t="shared" si="2"/>
        <v>320</v>
      </c>
      <c r="L55" s="237">
        <f t="shared" si="2"/>
        <v>1662172132</v>
      </c>
      <c r="M55" s="235"/>
      <c r="N55" s="238">
        <f>'Per Gol'!AT54</f>
        <v>1662172132</v>
      </c>
      <c r="O55" s="238">
        <f t="shared" si="3"/>
        <v>0</v>
      </c>
      <c r="P55" s="238">
        <f t="shared" si="0"/>
        <v>180120475</v>
      </c>
      <c r="Q55" s="239">
        <f>'[1]saldo awal'!AU54</f>
        <v>1482051657</v>
      </c>
      <c r="R55" s="239">
        <f t="shared" si="4"/>
        <v>-144368375</v>
      </c>
      <c r="S55" s="239">
        <f t="shared" si="1"/>
        <v>1770788407</v>
      </c>
    </row>
    <row r="56" spans="1:19" s="240" customFormat="1">
      <c r="A56" s="234">
        <v>44</v>
      </c>
      <c r="B56" s="234" t="s">
        <v>143</v>
      </c>
      <c r="C56" s="234" t="s">
        <v>144</v>
      </c>
      <c r="D56" s="235" t="s">
        <v>416</v>
      </c>
      <c r="E56" s="236">
        <v>19653</v>
      </c>
      <c r="F56" s="237">
        <v>2532113863.3000002</v>
      </c>
      <c r="G56" s="236">
        <v>1</v>
      </c>
      <c r="H56" s="237">
        <v>189960000</v>
      </c>
      <c r="I56" s="236">
        <v>987</v>
      </c>
      <c r="J56" s="237">
        <v>249586200</v>
      </c>
      <c r="K56" s="236">
        <f t="shared" si="2"/>
        <v>20639</v>
      </c>
      <c r="L56" s="237">
        <f t="shared" si="2"/>
        <v>2591740063.3000002</v>
      </c>
      <c r="M56" s="235"/>
      <c r="N56" s="238">
        <f>'Per Gol'!AT55</f>
        <v>2591740063.3000002</v>
      </c>
      <c r="O56" s="238">
        <f t="shared" si="3"/>
        <v>0</v>
      </c>
      <c r="P56" s="238">
        <f t="shared" si="0"/>
        <v>-63377791</v>
      </c>
      <c r="Q56" s="239">
        <f>'[1]saldo awal'!AU55</f>
        <v>2655117854.3000002</v>
      </c>
      <c r="R56" s="239">
        <f t="shared" si="4"/>
        <v>123003991</v>
      </c>
      <c r="S56" s="239">
        <f t="shared" si="1"/>
        <v>2409109872.3000002</v>
      </c>
    </row>
    <row r="57" spans="1:19" s="240" customFormat="1">
      <c r="A57" s="234">
        <v>45</v>
      </c>
      <c r="B57" s="234" t="s">
        <v>146</v>
      </c>
      <c r="C57" s="234" t="s">
        <v>147</v>
      </c>
      <c r="D57" s="235" t="s">
        <v>417</v>
      </c>
      <c r="E57" s="236">
        <v>1743</v>
      </c>
      <c r="F57" s="237">
        <v>82346559459.800003</v>
      </c>
      <c r="G57" s="236"/>
      <c r="H57" s="237"/>
      <c r="I57" s="236">
        <v>147</v>
      </c>
      <c r="J57" s="237">
        <v>12781415656.120001</v>
      </c>
      <c r="K57" s="236">
        <f t="shared" si="2"/>
        <v>1890</v>
      </c>
      <c r="L57" s="237">
        <f t="shared" si="2"/>
        <v>95127975115.919998</v>
      </c>
      <c r="M57" s="235"/>
      <c r="N57" s="238">
        <f>'Per Gol'!AT56</f>
        <v>95127975115.919998</v>
      </c>
      <c r="O57" s="238">
        <f t="shared" si="3"/>
        <v>0</v>
      </c>
      <c r="P57" s="238">
        <f t="shared" si="0"/>
        <v>31339192368.119995</v>
      </c>
      <c r="Q57" s="239">
        <f>'[1]saldo awal'!AU56</f>
        <v>63788782747.800003</v>
      </c>
      <c r="R57" s="239">
        <f t="shared" si="4"/>
        <v>-18557776712</v>
      </c>
      <c r="S57" s="239">
        <f t="shared" si="1"/>
        <v>100904336171.8</v>
      </c>
    </row>
    <row r="58" spans="1:19" s="240" customFormat="1">
      <c r="A58" s="234">
        <v>46</v>
      </c>
      <c r="B58" s="234" t="s">
        <v>149</v>
      </c>
      <c r="C58" s="234" t="s">
        <v>150</v>
      </c>
      <c r="D58" s="235" t="s">
        <v>418</v>
      </c>
      <c r="E58" s="236">
        <v>625</v>
      </c>
      <c r="F58" s="237">
        <v>22971714888.57</v>
      </c>
      <c r="G58" s="236">
        <v>204</v>
      </c>
      <c r="H58" s="237">
        <v>4341221218</v>
      </c>
      <c r="I58" s="236">
        <v>226</v>
      </c>
      <c r="J58" s="237">
        <v>4332377500</v>
      </c>
      <c r="K58" s="236">
        <f t="shared" si="2"/>
        <v>647</v>
      </c>
      <c r="L58" s="237">
        <f t="shared" si="2"/>
        <v>22962871170.57</v>
      </c>
      <c r="M58" s="235"/>
      <c r="N58" s="238">
        <f>'Per Gol'!AT57</f>
        <v>22962871170.57</v>
      </c>
      <c r="O58" s="238">
        <f t="shared" si="3"/>
        <v>0</v>
      </c>
      <c r="P58" s="238">
        <f t="shared" si="0"/>
        <v>-634494175.09999847</v>
      </c>
      <c r="Q58" s="239">
        <f>'[1]saldo awal'!AU57</f>
        <v>23597365345.669998</v>
      </c>
      <c r="R58" s="239">
        <f t="shared" si="4"/>
        <v>625650457.09999847</v>
      </c>
      <c r="S58" s="239">
        <f t="shared" si="1"/>
        <v>22346064431.470001</v>
      </c>
    </row>
    <row r="59" spans="1:19" s="240" customFormat="1">
      <c r="A59" s="234">
        <v>47</v>
      </c>
      <c r="B59" s="234" t="s">
        <v>152</v>
      </c>
      <c r="C59" s="234" t="s">
        <v>153</v>
      </c>
      <c r="D59" s="235" t="s">
        <v>419</v>
      </c>
      <c r="E59" s="236">
        <v>504</v>
      </c>
      <c r="F59" s="237">
        <v>13758137811</v>
      </c>
      <c r="G59" s="236">
        <v>61</v>
      </c>
      <c r="H59" s="237">
        <v>603543031</v>
      </c>
      <c r="I59" s="236">
        <v>40</v>
      </c>
      <c r="J59" s="237">
        <v>7202782115</v>
      </c>
      <c r="K59" s="236">
        <f t="shared" si="2"/>
        <v>483</v>
      </c>
      <c r="L59" s="237">
        <f t="shared" si="2"/>
        <v>20357376895</v>
      </c>
      <c r="M59" s="235"/>
      <c r="N59" s="238">
        <f>'Per Gol'!AT58</f>
        <v>20357376895</v>
      </c>
      <c r="O59" s="238">
        <f t="shared" si="3"/>
        <v>0</v>
      </c>
      <c r="P59" s="238">
        <f t="shared" si="0"/>
        <v>13494151342</v>
      </c>
      <c r="Q59" s="239">
        <f>'[1]saldo awal'!AU58</f>
        <v>6863225553</v>
      </c>
      <c r="R59" s="239">
        <f t="shared" si="4"/>
        <v>-6894912258</v>
      </c>
      <c r="S59" s="239">
        <f t="shared" si="1"/>
        <v>20653050069</v>
      </c>
    </row>
    <row r="60" spans="1:19" s="240" customFormat="1">
      <c r="A60" s="234">
        <v>48</v>
      </c>
      <c r="B60" s="234" t="s">
        <v>155</v>
      </c>
      <c r="C60" s="234" t="s">
        <v>156</v>
      </c>
      <c r="D60" s="235" t="s">
        <v>420</v>
      </c>
      <c r="E60" s="236">
        <v>1218</v>
      </c>
      <c r="F60" s="237">
        <v>39104965108</v>
      </c>
      <c r="G60" s="236">
        <v>4</v>
      </c>
      <c r="H60" s="237">
        <v>19200000</v>
      </c>
      <c r="I60" s="236">
        <v>55</v>
      </c>
      <c r="J60" s="237">
        <v>1587786300</v>
      </c>
      <c r="K60" s="236">
        <f t="shared" si="2"/>
        <v>1269</v>
      </c>
      <c r="L60" s="237">
        <f t="shared" si="2"/>
        <v>40673551408</v>
      </c>
      <c r="M60" s="235"/>
      <c r="N60" s="238">
        <f>'Per Gol'!AT59</f>
        <v>40673551408</v>
      </c>
      <c r="O60" s="238">
        <f t="shared" si="3"/>
        <v>0</v>
      </c>
      <c r="P60" s="238">
        <f t="shared" si="0"/>
        <v>4448110991</v>
      </c>
      <c r="Q60" s="239">
        <f>'[1]saldo awal'!AU59</f>
        <v>36225440417</v>
      </c>
      <c r="R60" s="239">
        <f t="shared" si="4"/>
        <v>-2879524691</v>
      </c>
      <c r="S60" s="239">
        <f t="shared" si="1"/>
        <v>41984489799</v>
      </c>
    </row>
    <row r="61" spans="1:19" s="240" customFormat="1">
      <c r="A61" s="234" t="s">
        <v>15</v>
      </c>
      <c r="B61" s="234" t="s">
        <v>15</v>
      </c>
      <c r="C61" s="235"/>
      <c r="D61" s="235"/>
      <c r="E61" s="241"/>
      <c r="F61" s="242"/>
      <c r="G61" s="241"/>
      <c r="H61" s="242"/>
      <c r="I61" s="241"/>
      <c r="J61" s="242"/>
      <c r="K61" s="236"/>
      <c r="L61" s="237" t="s">
        <v>275</v>
      </c>
      <c r="M61" s="235"/>
      <c r="N61" s="243">
        <v>0</v>
      </c>
      <c r="O61" s="238" t="e">
        <f t="shared" si="3"/>
        <v>#VALUE!</v>
      </c>
      <c r="P61" s="243"/>
      <c r="Q61" s="239">
        <f>'[1]saldo awal'!AU60</f>
        <v>0</v>
      </c>
      <c r="R61" s="239">
        <v>0</v>
      </c>
    </row>
    <row r="62" spans="1:19" ht="15.75" customHeight="1">
      <c r="A62" s="244" t="s">
        <v>158</v>
      </c>
      <c r="B62" s="244"/>
      <c r="C62" s="244"/>
      <c r="D62" s="244"/>
      <c r="E62" s="245">
        <f>SUM(E13:E61)</f>
        <v>356108</v>
      </c>
      <c r="F62" s="246">
        <f>SUM(F13:F61)</f>
        <v>2397082430918.4595</v>
      </c>
      <c r="G62" s="245">
        <f>SUM(G12:G59)</f>
        <v>3264</v>
      </c>
      <c r="H62" s="246">
        <f>SUM(H12:H59)</f>
        <v>299430397393.81006</v>
      </c>
      <c r="I62" s="245">
        <f t="shared" ref="I62:J62" si="5">SUM(I13:I60)</f>
        <v>7295</v>
      </c>
      <c r="J62" s="246">
        <f t="shared" si="5"/>
        <v>654642762696.13</v>
      </c>
      <c r="K62" s="245">
        <f>SUM(K13:K60)</f>
        <v>360135</v>
      </c>
      <c r="L62" s="246">
        <f>SUM(L13:L60)</f>
        <v>2752275596220.7798</v>
      </c>
      <c r="M62" s="230"/>
      <c r="N62" s="247">
        <f>SUM(N13:N61)</f>
        <v>2752275596220.7798</v>
      </c>
      <c r="O62" s="238">
        <f t="shared" si="3"/>
        <v>0</v>
      </c>
      <c r="P62" s="233"/>
      <c r="Q62" s="214">
        <f>SUM(Q13:Q61)</f>
        <v>2118596399412.9204</v>
      </c>
    </row>
    <row r="63" spans="1:19" ht="10.5" customHeight="1">
      <c r="G63" s="249"/>
      <c r="H63" s="250"/>
      <c r="J63" s="251"/>
      <c r="K63" s="252"/>
      <c r="L63" s="251"/>
    </row>
    <row r="64" spans="1:19" ht="10.5" customHeight="1">
      <c r="A64" s="253"/>
      <c r="B64" s="253"/>
      <c r="C64" s="253"/>
      <c r="D64" s="253" t="s">
        <v>356</v>
      </c>
      <c r="E64" s="254"/>
      <c r="F64" s="251"/>
      <c r="I64" s="254"/>
      <c r="J64" s="251"/>
      <c r="K64" s="252"/>
      <c r="L64" s="251"/>
      <c r="N64" s="214"/>
      <c r="Q64" s="214"/>
    </row>
    <row r="65" spans="1:18">
      <c r="A65" s="253"/>
      <c r="B65" s="253"/>
      <c r="C65" s="253"/>
      <c r="D65" s="253"/>
      <c r="E65" s="254"/>
      <c r="F65" s="251"/>
      <c r="G65" s="254"/>
      <c r="H65" s="255">
        <f>[1]Sheet4!H36</f>
        <v>74166705905.449997</v>
      </c>
      <c r="I65" s="254"/>
      <c r="J65" s="251"/>
      <c r="K65" s="256" t="s">
        <v>373</v>
      </c>
      <c r="L65" s="251"/>
      <c r="N65" s="214"/>
      <c r="R65" s="214">
        <f>[1]Sheet4!L36</f>
        <v>2132958173253.5</v>
      </c>
    </row>
    <row r="66" spans="1:18">
      <c r="A66" s="253"/>
      <c r="B66" s="253"/>
      <c r="C66" s="253"/>
      <c r="D66" s="253"/>
      <c r="E66" s="254"/>
      <c r="F66" s="251"/>
      <c r="G66" s="254"/>
      <c r="H66" s="255"/>
      <c r="I66" s="254"/>
      <c r="J66" s="251"/>
      <c r="K66" s="256" t="s">
        <v>215</v>
      </c>
      <c r="L66" s="251"/>
      <c r="Q66" s="214">
        <f>Q54+J54</f>
        <v>1424805243</v>
      </c>
      <c r="R66" s="214">
        <f>L62-R65</f>
        <v>619317422967.27979</v>
      </c>
    </row>
    <row r="67" spans="1:18" ht="10.5" customHeight="1">
      <c r="A67" s="253"/>
      <c r="B67" s="253"/>
      <c r="C67" s="253"/>
      <c r="D67" s="253"/>
      <c r="E67" s="254"/>
      <c r="F67" s="257"/>
      <c r="G67" s="254"/>
      <c r="H67" s="255">
        <f>H63-H65</f>
        <v>-74166705905.449997</v>
      </c>
      <c r="I67" s="258"/>
      <c r="J67" s="257"/>
      <c r="K67" s="256"/>
      <c r="L67" s="257"/>
    </row>
    <row r="68" spans="1:18" ht="10.5" customHeight="1">
      <c r="A68" s="253"/>
      <c r="B68" s="253"/>
      <c r="C68" s="253"/>
      <c r="D68" s="253" t="s">
        <v>357</v>
      </c>
      <c r="E68" s="254"/>
      <c r="F68" s="259"/>
      <c r="G68" s="258"/>
      <c r="H68" s="260"/>
      <c r="I68" s="261"/>
      <c r="J68" s="259"/>
      <c r="K68" s="256"/>
      <c r="L68" s="259"/>
    </row>
    <row r="69" spans="1:18" ht="10.5" customHeight="1">
      <c r="A69" s="253"/>
      <c r="B69" s="253"/>
      <c r="C69" s="253"/>
      <c r="D69" s="253">
        <v>1555232961968.79</v>
      </c>
      <c r="E69" s="254"/>
      <c r="F69" s="257"/>
      <c r="G69" s="261"/>
      <c r="H69" s="262"/>
      <c r="I69" s="258"/>
      <c r="J69" s="257"/>
      <c r="K69" s="256"/>
      <c r="L69" s="257"/>
    </row>
    <row r="70" spans="1:18">
      <c r="A70" s="253"/>
      <c r="B70" s="253"/>
      <c r="C70" s="253"/>
      <c r="D70" s="253"/>
      <c r="E70" s="254"/>
      <c r="F70" s="251"/>
      <c r="G70" s="258"/>
      <c r="H70" s="260"/>
      <c r="I70" s="254"/>
      <c r="J70" s="251"/>
      <c r="K70" s="263" t="s">
        <v>216</v>
      </c>
      <c r="L70" s="251"/>
    </row>
    <row r="71" spans="1:18">
      <c r="A71" s="253"/>
      <c r="B71" s="253"/>
      <c r="C71" s="253"/>
      <c r="D71" s="253"/>
      <c r="E71" s="254"/>
      <c r="F71" s="251"/>
      <c r="G71" s="254"/>
      <c r="H71" s="255"/>
      <c r="I71" s="254"/>
      <c r="J71" s="251"/>
      <c r="K71" s="256" t="s">
        <v>273</v>
      </c>
      <c r="L71" s="251"/>
    </row>
    <row r="72" spans="1:18">
      <c r="A72" s="253"/>
      <c r="B72" s="253"/>
      <c r="C72" s="253"/>
      <c r="D72" s="253"/>
      <c r="E72" s="254"/>
      <c r="F72" s="251"/>
      <c r="G72" s="254"/>
      <c r="H72" s="255"/>
      <c r="I72" s="254"/>
      <c r="J72" s="251"/>
      <c r="K72" s="256" t="s">
        <v>217</v>
      </c>
      <c r="L72" s="251"/>
      <c r="N72" s="214"/>
    </row>
    <row r="73" spans="1:18">
      <c r="A73" s="253"/>
      <c r="B73" s="253"/>
      <c r="C73" s="253"/>
      <c r="D73" s="253"/>
      <c r="E73" s="254"/>
      <c r="F73" s="255"/>
      <c r="G73" s="254"/>
      <c r="H73" s="255"/>
      <c r="I73" s="254"/>
      <c r="J73" s="251"/>
      <c r="K73" s="252"/>
      <c r="L73" s="251"/>
    </row>
    <row r="74" spans="1:18">
      <c r="A74" s="253"/>
      <c r="B74" s="253"/>
      <c r="C74" s="253"/>
      <c r="D74" s="253"/>
      <c r="E74" s="254"/>
      <c r="F74" s="255"/>
      <c r="G74" s="254"/>
      <c r="H74" s="255"/>
      <c r="I74" s="254"/>
      <c r="J74" s="251"/>
      <c r="K74" s="252"/>
      <c r="L74" s="251"/>
    </row>
    <row r="75" spans="1:18">
      <c r="I75" s="254"/>
      <c r="J75" s="251"/>
      <c r="K75" s="252"/>
      <c r="L75" s="264"/>
    </row>
    <row r="76" spans="1:18">
      <c r="J76" s="251"/>
      <c r="K76" s="252"/>
      <c r="L76" s="251"/>
      <c r="N76" s="214"/>
    </row>
    <row r="77" spans="1:18">
      <c r="L77" s="255">
        <f>L62-L75</f>
        <v>2752275596220.7798</v>
      </c>
      <c r="N77" s="214"/>
    </row>
    <row r="80" spans="1:18">
      <c r="N80" s="214"/>
    </row>
  </sheetData>
  <mergeCells count="17">
    <mergeCell ref="A4:M4"/>
    <mergeCell ref="A5:M5"/>
    <mergeCell ref="A6:M6"/>
    <mergeCell ref="A8:A10"/>
    <mergeCell ref="B8:B10"/>
    <mergeCell ref="C8:C10"/>
    <mergeCell ref="D8:D10"/>
    <mergeCell ref="E8:F8"/>
    <mergeCell ref="G8:J8"/>
    <mergeCell ref="K8:L8"/>
    <mergeCell ref="M8:M10"/>
    <mergeCell ref="E9:E10"/>
    <mergeCell ref="F9:F10"/>
    <mergeCell ref="G9:H9"/>
    <mergeCell ref="I9:J9"/>
    <mergeCell ref="K9:K10"/>
    <mergeCell ref="L9:L10"/>
  </mergeCells>
  <pageMargins left="0.70866141732283472" right="0.70866141732283472" top="0.55118110236220474" bottom="0.35433070866141736" header="0.31496062992125984" footer="0.31496062992125984"/>
  <pageSetup paperSize="300" scale="70" orientation="landscape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77"/>
  <sheetViews>
    <sheetView topLeftCell="K1" workbookViewId="0">
      <pane ySplit="2700" topLeftCell="A13" activePane="bottomLeft"/>
      <selection activeCell="AC1" sqref="AC1:AC1048576"/>
      <selection pane="bottomLeft" activeCell="AA18" sqref="AA18:AB18"/>
    </sheetView>
  </sheetViews>
  <sheetFormatPr defaultRowHeight="11.25"/>
  <cols>
    <col min="1" max="1" width="4.7109375" style="3" customWidth="1"/>
    <col min="2" max="2" width="5.5703125" style="3" customWidth="1"/>
    <col min="3" max="3" width="4.7109375" style="3" customWidth="1"/>
    <col min="4" max="4" width="43.85546875" style="3" customWidth="1"/>
    <col min="5" max="5" width="4" style="106" customWidth="1"/>
    <col min="6" max="6" width="14" style="106" customWidth="1"/>
    <col min="7" max="7" width="3.140625" style="106" customWidth="1"/>
    <col min="8" max="8" width="10.28515625" style="106" customWidth="1"/>
    <col min="9" max="9" width="4.140625" style="106" customWidth="1"/>
    <col min="10" max="10" width="13" style="106" customWidth="1"/>
    <col min="11" max="11" width="2.85546875" style="106" customWidth="1"/>
    <col min="12" max="12" width="13.140625" style="106" bestFit="1" customWidth="1"/>
    <col min="13" max="13" width="3" style="106" customWidth="1"/>
    <col min="14" max="14" width="11.7109375" style="106" bestFit="1" customWidth="1"/>
    <col min="15" max="15" width="3.7109375" style="106" customWidth="1"/>
    <col min="16" max="16" width="14" style="106" bestFit="1" customWidth="1"/>
    <col min="17" max="17" width="3.42578125" style="106" customWidth="1"/>
    <col min="18" max="18" width="11.7109375" style="106" bestFit="1" customWidth="1"/>
    <col min="19" max="19" width="4.140625" style="106" customWidth="1"/>
    <col min="20" max="20" width="11.7109375" style="106" bestFit="1" customWidth="1"/>
    <col min="21" max="21" width="2.85546875" style="106" customWidth="1"/>
    <col min="22" max="22" width="13.140625" style="106" bestFit="1" customWidth="1"/>
    <col min="23" max="23" width="3.140625" style="106" customWidth="1"/>
    <col min="24" max="24" width="10.85546875" style="106" bestFit="1" customWidth="1"/>
    <col min="25" max="25" width="4.85546875" style="106" customWidth="1"/>
    <col min="26" max="26" width="14.85546875" style="106" bestFit="1" customWidth="1"/>
    <col min="27" max="27" width="5.42578125" style="106" customWidth="1"/>
    <col min="28" max="28" width="13.28515625" style="106" customWidth="1"/>
    <col min="29" max="30" width="14.85546875" style="106" customWidth="1"/>
    <col min="31" max="31" width="3.140625" style="106" customWidth="1"/>
    <col min="32" max="32" width="11.7109375" style="106" bestFit="1" customWidth="1"/>
    <col min="33" max="33" width="2.85546875" style="106" customWidth="1"/>
    <col min="34" max="34" width="13.140625" style="106" bestFit="1" customWidth="1"/>
    <col min="35" max="35" width="3.140625" style="106" customWidth="1"/>
    <col min="36" max="36" width="11.7109375" style="106" bestFit="1" customWidth="1"/>
    <col min="37" max="37" width="3.28515625" style="106" customWidth="1"/>
    <col min="38" max="38" width="10.85546875" style="106" bestFit="1" customWidth="1"/>
    <col min="39" max="39" width="3.28515625" style="106" customWidth="1"/>
    <col min="40" max="40" width="11.7109375" style="106" bestFit="1" customWidth="1"/>
    <col min="41" max="41" width="2.85546875" style="106" customWidth="1"/>
    <col min="42" max="42" width="13.140625" style="106" bestFit="1" customWidth="1"/>
    <col min="43" max="43" width="3.28515625" style="106" customWidth="1"/>
    <col min="44" max="44" width="13.140625" style="106" bestFit="1" customWidth="1"/>
    <col min="45" max="45" width="3.28515625" style="106" customWidth="1"/>
    <col min="46" max="46" width="11.7109375" style="106" bestFit="1" customWidth="1"/>
    <col min="47" max="47" width="6.42578125" style="106" customWidth="1"/>
    <col min="48" max="48" width="12.85546875" style="106" customWidth="1"/>
    <col min="49" max="49" width="4.140625" style="106" customWidth="1"/>
    <col min="50" max="50" width="17.140625" style="106" customWidth="1"/>
    <col min="51" max="16384" width="9.140625" style="3"/>
  </cols>
  <sheetData>
    <row r="1" spans="1:50">
      <c r="A1" s="2" t="s">
        <v>1</v>
      </c>
      <c r="B1" s="2"/>
      <c r="C1" s="2" t="s">
        <v>2</v>
      </c>
    </row>
    <row r="2" spans="1:50">
      <c r="A2" s="2"/>
      <c r="B2" s="2"/>
      <c r="C2" s="2"/>
      <c r="D2" s="2"/>
      <c r="E2" s="27"/>
    </row>
    <row r="3" spans="1:50">
      <c r="A3" s="359" t="s">
        <v>3</v>
      </c>
      <c r="B3" s="359"/>
      <c r="C3" s="359"/>
      <c r="D3" s="359"/>
      <c r="E3" s="130"/>
      <c r="I3" s="106">
        <v>2</v>
      </c>
    </row>
    <row r="4" spans="1:50">
      <c r="A4" s="360" t="s">
        <v>0</v>
      </c>
      <c r="B4" s="360"/>
      <c r="C4" s="360"/>
      <c r="D4" s="360"/>
      <c r="E4" s="131"/>
      <c r="J4" s="106">
        <f>J5-J30</f>
        <v>-1598256334</v>
      </c>
    </row>
    <row r="5" spans="1:50">
      <c r="A5" s="360" t="s">
        <v>358</v>
      </c>
      <c r="B5" s="360"/>
      <c r="C5" s="360"/>
      <c r="D5" s="360"/>
      <c r="E5" s="131"/>
      <c r="J5" s="106">
        <v>6053976333</v>
      </c>
    </row>
    <row r="6" spans="1:50">
      <c r="A6" s="2"/>
      <c r="B6" s="2"/>
      <c r="C6" s="2"/>
      <c r="D6" s="2"/>
      <c r="E6" s="27"/>
    </row>
    <row r="7" spans="1:50" ht="15" customHeight="1">
      <c r="A7" s="361" t="s">
        <v>4</v>
      </c>
      <c r="B7" s="364" t="s">
        <v>5</v>
      </c>
      <c r="C7" s="364" t="s">
        <v>6</v>
      </c>
      <c r="D7" s="364" t="s">
        <v>7</v>
      </c>
      <c r="E7" s="299"/>
      <c r="F7" s="351" t="s">
        <v>160</v>
      </c>
      <c r="G7" s="354" t="s">
        <v>161</v>
      </c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6"/>
      <c r="Y7" s="294"/>
      <c r="Z7" s="354" t="s">
        <v>171</v>
      </c>
      <c r="AA7" s="355"/>
      <c r="AB7" s="355"/>
      <c r="AC7" s="355"/>
      <c r="AD7" s="355"/>
      <c r="AE7" s="355"/>
      <c r="AF7" s="355"/>
      <c r="AG7" s="294"/>
      <c r="AH7" s="355" t="s">
        <v>174</v>
      </c>
      <c r="AI7" s="355"/>
      <c r="AJ7" s="355"/>
      <c r="AK7" s="355"/>
      <c r="AL7" s="355"/>
      <c r="AM7" s="355"/>
      <c r="AN7" s="355"/>
      <c r="AO7" s="294"/>
      <c r="AP7" s="357" t="s">
        <v>179</v>
      </c>
      <c r="AQ7" s="358"/>
      <c r="AR7" s="358"/>
      <c r="AS7" s="358"/>
      <c r="AT7" s="358"/>
      <c r="AU7" s="294"/>
      <c r="AV7" s="348" t="s">
        <v>183</v>
      </c>
      <c r="AW7" s="291"/>
      <c r="AX7" s="351" t="s">
        <v>184</v>
      </c>
    </row>
    <row r="8" spans="1:50" ht="15" customHeight="1">
      <c r="A8" s="362"/>
      <c r="B8" s="365"/>
      <c r="C8" s="365"/>
      <c r="D8" s="365"/>
      <c r="E8" s="300"/>
      <c r="F8" s="352"/>
      <c r="G8" s="134" t="s">
        <v>218</v>
      </c>
      <c r="H8" s="135" t="s">
        <v>162</v>
      </c>
      <c r="I8" s="135" t="s">
        <v>218</v>
      </c>
      <c r="J8" s="136" t="s">
        <v>163</v>
      </c>
      <c r="K8" s="135" t="s">
        <v>218</v>
      </c>
      <c r="L8" s="135" t="s">
        <v>164</v>
      </c>
      <c r="M8" s="135" t="s">
        <v>218</v>
      </c>
      <c r="N8" s="136" t="s">
        <v>165</v>
      </c>
      <c r="O8" s="135" t="s">
        <v>218</v>
      </c>
      <c r="P8" s="135" t="s">
        <v>166</v>
      </c>
      <c r="Q8" s="135" t="s">
        <v>218</v>
      </c>
      <c r="R8" s="136" t="s">
        <v>167</v>
      </c>
      <c r="S8" s="135" t="s">
        <v>218</v>
      </c>
      <c r="T8" s="135" t="s">
        <v>168</v>
      </c>
      <c r="U8" s="135" t="s">
        <v>218</v>
      </c>
      <c r="V8" s="136" t="s">
        <v>169</v>
      </c>
      <c r="W8" s="135" t="s">
        <v>218</v>
      </c>
      <c r="X8" s="135" t="s">
        <v>170</v>
      </c>
      <c r="Y8" s="135" t="s">
        <v>218</v>
      </c>
      <c r="Z8" s="136" t="s">
        <v>172</v>
      </c>
      <c r="AA8" s="136"/>
      <c r="AB8" s="136"/>
      <c r="AC8" s="136"/>
      <c r="AD8" s="136"/>
      <c r="AE8" s="136" t="s">
        <v>218</v>
      </c>
      <c r="AF8" s="136" t="s">
        <v>173</v>
      </c>
      <c r="AG8" s="136" t="s">
        <v>218</v>
      </c>
      <c r="AH8" s="136" t="s">
        <v>175</v>
      </c>
      <c r="AI8" s="136" t="s">
        <v>218</v>
      </c>
      <c r="AJ8" s="136" t="s">
        <v>176</v>
      </c>
      <c r="AK8" s="136" t="s">
        <v>218</v>
      </c>
      <c r="AL8" s="136" t="s">
        <v>177</v>
      </c>
      <c r="AM8" s="136" t="s">
        <v>218</v>
      </c>
      <c r="AN8" s="136" t="s">
        <v>178</v>
      </c>
      <c r="AO8" s="135" t="s">
        <v>218</v>
      </c>
      <c r="AP8" s="135" t="s">
        <v>180</v>
      </c>
      <c r="AQ8" s="135" t="s">
        <v>218</v>
      </c>
      <c r="AR8" s="136" t="s">
        <v>181</v>
      </c>
      <c r="AS8" s="135" t="s">
        <v>218</v>
      </c>
      <c r="AT8" s="135" t="s">
        <v>182</v>
      </c>
      <c r="AU8" s="135"/>
      <c r="AV8" s="349"/>
      <c r="AW8" s="292"/>
      <c r="AX8" s="352"/>
    </row>
    <row r="9" spans="1:50">
      <c r="A9" s="363"/>
      <c r="B9" s="366"/>
      <c r="C9" s="366"/>
      <c r="D9" s="366"/>
      <c r="E9" s="293" t="s">
        <v>218</v>
      </c>
      <c r="F9" s="353"/>
      <c r="G9" s="138"/>
      <c r="H9" s="139"/>
      <c r="I9" s="139"/>
      <c r="J9" s="140"/>
      <c r="K9" s="139"/>
      <c r="L9" s="139"/>
      <c r="M9" s="139"/>
      <c r="N9" s="140"/>
      <c r="O9" s="139"/>
      <c r="P9" s="139"/>
      <c r="Q9" s="139"/>
      <c r="R9" s="140"/>
      <c r="S9" s="139"/>
      <c r="T9" s="139"/>
      <c r="U9" s="139"/>
      <c r="V9" s="140"/>
      <c r="W9" s="139"/>
      <c r="X9" s="139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39"/>
      <c r="AP9" s="139"/>
      <c r="AQ9" s="139"/>
      <c r="AR9" s="140"/>
      <c r="AS9" s="139"/>
      <c r="AT9" s="139"/>
      <c r="AU9" s="139"/>
      <c r="AV9" s="350"/>
      <c r="AW9" s="293"/>
      <c r="AX9" s="353"/>
    </row>
    <row r="10" spans="1:50">
      <c r="A10" s="5">
        <v>1</v>
      </c>
      <c r="B10" s="5">
        <v>2</v>
      </c>
      <c r="C10" s="6"/>
      <c r="D10" s="5">
        <v>4</v>
      </c>
      <c r="E10" s="4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>
      <c r="A11" s="5"/>
      <c r="B11" s="5"/>
      <c r="C11" s="6"/>
      <c r="D11" s="5"/>
      <c r="E11" s="4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>
      <c r="A12" s="7" t="s">
        <v>15</v>
      </c>
      <c r="B12" s="7" t="s">
        <v>15</v>
      </c>
      <c r="C12" s="8"/>
      <c r="D12" s="10" t="s">
        <v>17</v>
      </c>
      <c r="E12" s="10"/>
      <c r="F12" s="15">
        <v>28358699901</v>
      </c>
      <c r="G12" s="15"/>
      <c r="H12" s="15">
        <v>4500000</v>
      </c>
      <c r="I12" s="15"/>
      <c r="J12" s="15">
        <v>243645000</v>
      </c>
      <c r="K12" s="15"/>
      <c r="L12" s="15">
        <v>4106189235</v>
      </c>
      <c r="M12" s="15"/>
      <c r="N12" s="15">
        <v>253560000</v>
      </c>
      <c r="O12" s="15"/>
      <c r="P12" s="10">
        <v>20118402588</v>
      </c>
      <c r="Q12" s="15"/>
      <c r="R12" s="15">
        <v>495134500</v>
      </c>
      <c r="S12" s="15"/>
      <c r="T12" s="15"/>
      <c r="U12" s="15"/>
      <c r="V12" s="15">
        <v>1764108293.2</v>
      </c>
      <c r="W12" s="15"/>
      <c r="X12" s="15">
        <v>9550000</v>
      </c>
      <c r="Y12" s="15"/>
      <c r="Z12" s="15">
        <v>129311791290.45</v>
      </c>
      <c r="AA12" s="15"/>
      <c r="AB12" s="15"/>
      <c r="AC12" s="15"/>
      <c r="AD12" s="15"/>
      <c r="AE12" s="15"/>
      <c r="AF12" s="15"/>
      <c r="AG12" s="15"/>
      <c r="AH12" s="15">
        <v>974703413.91999996</v>
      </c>
      <c r="AI12" s="15"/>
      <c r="AJ12" s="15">
        <v>406409000</v>
      </c>
      <c r="AK12" s="15"/>
      <c r="AL12" s="15">
        <v>93013800</v>
      </c>
      <c r="AM12" s="15"/>
      <c r="AN12" s="15">
        <v>149459371</v>
      </c>
      <c r="AO12" s="15"/>
      <c r="AP12" s="15">
        <v>6645162412.9099998</v>
      </c>
      <c r="AQ12" s="15"/>
      <c r="AR12" s="15">
        <v>1377889080.5</v>
      </c>
      <c r="AS12" s="15"/>
      <c r="AT12" s="15">
        <v>28448200</v>
      </c>
      <c r="AU12" s="15"/>
      <c r="AV12" s="15"/>
      <c r="AW12" s="15">
        <f>E12+G12+I12+K12+M12+O12+Q12+S12+U12+W12+Y12+AE12+AG12+AI12+AK12+AM12+AO12+AQ12+AS12</f>
        <v>0</v>
      </c>
      <c r="AX12" s="15">
        <f>F12+H12+J12+L12+N12+P12+R12+T12+V12+X12+Z12+AF12+AH12+AJ12+AL12+AN12+AP12+AR12+AT12</f>
        <v>194340666085.98001</v>
      </c>
    </row>
    <row r="13" spans="1:50">
      <c r="A13" s="7">
        <v>2</v>
      </c>
      <c r="B13" s="7" t="s">
        <v>18</v>
      </c>
      <c r="C13" s="7" t="s">
        <v>19</v>
      </c>
      <c r="D13" s="8" t="s">
        <v>20</v>
      </c>
      <c r="E13" s="10"/>
      <c r="F13" s="15"/>
      <c r="G13" s="15"/>
      <c r="H13" s="15"/>
      <c r="I13" s="15">
        <v>9</v>
      </c>
      <c r="J13" s="15">
        <v>46933500</v>
      </c>
      <c r="K13" s="15"/>
      <c r="L13" s="15"/>
      <c r="M13" s="15"/>
      <c r="N13" s="15"/>
      <c r="O13" s="15">
        <v>32</v>
      </c>
      <c r="P13" s="15">
        <v>48621000</v>
      </c>
      <c r="Q13" s="15">
        <v>7</v>
      </c>
      <c r="R13" s="15">
        <v>51997000</v>
      </c>
      <c r="S13" s="15">
        <v>12</v>
      </c>
      <c r="T13" s="15">
        <v>459313110</v>
      </c>
      <c r="U13" s="15">
        <v>2</v>
      </c>
      <c r="V13" s="15">
        <v>38585800</v>
      </c>
      <c r="W13" s="15"/>
      <c r="X13" s="15"/>
      <c r="Y13" s="15">
        <v>11</v>
      </c>
      <c r="Z13" s="15">
        <v>1120535594.78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>
        <f>E13+G13+I13+K13+M13+O13+Q13+S13+U13+W13+Y13+AE13+AG13+AI13+AK13+AM13+AO13+AQ13+AS13</f>
        <v>73</v>
      </c>
      <c r="AX13" s="15">
        <f>F13+H13+J13+L13+N13+P13+R13+T13+V13+X13+Z13+AF13+AH13+AJ13+AL13+AN13+AP13+AR13+AT13</f>
        <v>1765986004.78</v>
      </c>
    </row>
    <row r="14" spans="1:50">
      <c r="A14" s="7">
        <v>3</v>
      </c>
      <c r="B14" s="7" t="s">
        <v>21</v>
      </c>
      <c r="C14" s="7" t="s">
        <v>22</v>
      </c>
      <c r="D14" s="8" t="s">
        <v>23</v>
      </c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>
        <v>16</v>
      </c>
      <c r="P14" s="15">
        <v>33392566.670000002</v>
      </c>
      <c r="Q14" s="15"/>
      <c r="R14" s="15"/>
      <c r="S14" s="15">
        <v>35</v>
      </c>
      <c r="T14" s="15">
        <v>696121705</v>
      </c>
      <c r="U14" s="15">
        <v>8</v>
      </c>
      <c r="V14" s="15">
        <v>169484966</v>
      </c>
      <c r="W14" s="15"/>
      <c r="X14" s="15"/>
      <c r="Y14" s="15">
        <v>20</v>
      </c>
      <c r="Z14" s="15">
        <v>3873076314.73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>
        <v>6</v>
      </c>
      <c r="AV14" s="15">
        <v>3020435350</v>
      </c>
      <c r="AW14" s="15">
        <f t="shared" ref="AW14:AX16" si="0">E14+G14+I14+K14+M14+O14+Q14+S14+U14+W14+Y14+AE14+AG14+AI14+AK14+AM14+AO14+AQ14+AS14+AU14</f>
        <v>85</v>
      </c>
      <c r="AX14" s="15">
        <f t="shared" si="0"/>
        <v>7792510902.3999996</v>
      </c>
    </row>
    <row r="15" spans="1:50">
      <c r="A15" s="7">
        <v>4</v>
      </c>
      <c r="B15" s="7" t="s">
        <v>24</v>
      </c>
      <c r="C15" s="7" t="s">
        <v>25</v>
      </c>
      <c r="D15" s="8" t="s">
        <v>26</v>
      </c>
      <c r="E15" s="10"/>
      <c r="F15" s="15"/>
      <c r="G15" s="15"/>
      <c r="H15" s="15"/>
      <c r="I15" s="15">
        <v>1</v>
      </c>
      <c r="J15" s="15">
        <v>165000000</v>
      </c>
      <c r="K15" s="15"/>
      <c r="L15" s="15"/>
      <c r="M15" s="15">
        <v>1</v>
      </c>
      <c r="N15" s="15">
        <v>1500000</v>
      </c>
      <c r="O15" s="15">
        <v>68</v>
      </c>
      <c r="P15" s="15">
        <v>20161000</v>
      </c>
      <c r="Q15" s="15">
        <v>9</v>
      </c>
      <c r="R15" s="15">
        <v>24424500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>
        <v>2</v>
      </c>
      <c r="AV15" s="15">
        <v>3518278929.73</v>
      </c>
      <c r="AW15" s="15">
        <f t="shared" si="0"/>
        <v>81</v>
      </c>
      <c r="AX15" s="15">
        <f t="shared" si="0"/>
        <v>3729364429.73</v>
      </c>
    </row>
    <row r="16" spans="1:50">
      <c r="A16" s="7">
        <v>5</v>
      </c>
      <c r="B16" s="7" t="s">
        <v>27</v>
      </c>
      <c r="C16" s="7" t="s">
        <v>28</v>
      </c>
      <c r="D16" s="8" t="s">
        <v>29</v>
      </c>
      <c r="E16" s="10"/>
      <c r="F16" s="15"/>
      <c r="G16" s="15">
        <v>10</v>
      </c>
      <c r="H16" s="15">
        <v>216688100</v>
      </c>
      <c r="I16" s="15">
        <v>2</v>
      </c>
      <c r="J16" s="15">
        <v>206855000</v>
      </c>
      <c r="K16" s="15">
        <v>5</v>
      </c>
      <c r="L16" s="15">
        <v>26557000</v>
      </c>
      <c r="M16" s="15">
        <v>6</v>
      </c>
      <c r="N16" s="15">
        <v>35234000</v>
      </c>
      <c r="O16" s="15">
        <v>438</v>
      </c>
      <c r="P16" s="15">
        <v>650304100</v>
      </c>
      <c r="Q16" s="15">
        <v>15</v>
      </c>
      <c r="R16" s="15">
        <v>95050400</v>
      </c>
      <c r="S16" s="15"/>
      <c r="T16" s="15"/>
      <c r="U16" s="15"/>
      <c r="V16" s="15"/>
      <c r="W16" s="15"/>
      <c r="X16" s="15"/>
      <c r="Y16" s="15">
        <v>44</v>
      </c>
      <c r="Z16" s="15">
        <v>28365635101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>
        <f t="shared" si="0"/>
        <v>520</v>
      </c>
      <c r="AX16" s="15">
        <f t="shared" si="0"/>
        <v>29596323701</v>
      </c>
    </row>
    <row r="17" spans="1:50">
      <c r="A17" s="7">
        <v>6</v>
      </c>
      <c r="B17" s="7" t="s">
        <v>30</v>
      </c>
      <c r="C17" s="7" t="s">
        <v>31</v>
      </c>
      <c r="D17" s="8" t="s">
        <v>276</v>
      </c>
      <c r="E17" s="10"/>
      <c r="F17" s="15"/>
      <c r="G17" s="15"/>
      <c r="H17" s="15"/>
      <c r="I17" s="15">
        <v>1</v>
      </c>
      <c r="J17" s="15">
        <v>181458000</v>
      </c>
      <c r="K17" s="15"/>
      <c r="L17" s="15"/>
      <c r="M17" s="15"/>
      <c r="N17" s="15"/>
      <c r="O17" s="15">
        <v>37</v>
      </c>
      <c r="P17" s="15">
        <v>67757500</v>
      </c>
      <c r="Q17" s="15"/>
      <c r="R17" s="15"/>
      <c r="S17" s="15"/>
      <c r="T17" s="15"/>
      <c r="U17" s="15"/>
      <c r="V17" s="15"/>
      <c r="W17" s="15"/>
      <c r="X17" s="15"/>
      <c r="Y17" s="15">
        <v>7</v>
      </c>
      <c r="Z17" s="15">
        <v>589031720</v>
      </c>
      <c r="AA17" s="15"/>
      <c r="AB17" s="15"/>
      <c r="AC17" s="15"/>
      <c r="AD17" s="15"/>
      <c r="AE17" s="15">
        <v>10</v>
      </c>
      <c r="AF17" s="15">
        <v>14500000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>
        <f t="shared" ref="AW17:AW29" si="1">E17+G17+I17+K17+M17+O17+Q17+S17+U17+W17+Y17+AE17+AG17+AI17+AK17+AM17+AO17+AQ17+AS17</f>
        <v>55</v>
      </c>
      <c r="AX17" s="15">
        <f t="shared" ref="AX17:AX29" si="2">F17+H17+J17+L17+N17+P17+R17+T17+V17+X17+Z17+AF17+AH17+AJ17+AL17+AN17+AP17+AR17+AT17</f>
        <v>852747220</v>
      </c>
    </row>
    <row r="18" spans="1:50">
      <c r="A18" s="7">
        <v>7</v>
      </c>
      <c r="B18" s="7" t="s">
        <v>33</v>
      </c>
      <c r="C18" s="7" t="s">
        <v>34</v>
      </c>
      <c r="D18" s="8" t="s">
        <v>35</v>
      </c>
      <c r="E18" s="10"/>
      <c r="F18" s="15"/>
      <c r="G18" s="15"/>
      <c r="H18" s="15"/>
      <c r="I18" s="15">
        <v>1</v>
      </c>
      <c r="J18" s="15">
        <v>81500000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>
        <v>26</v>
      </c>
      <c r="Z18" s="15">
        <v>437476200</v>
      </c>
      <c r="AA18" s="15"/>
      <c r="AB18" s="15"/>
      <c r="AC18" s="15">
        <f>Y18-AA18</f>
        <v>26</v>
      </c>
      <c r="AD18" s="15">
        <f>Z18-AB18</f>
        <v>437476200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>
        <f t="shared" si="1"/>
        <v>27</v>
      </c>
      <c r="AX18" s="15">
        <f t="shared" si="2"/>
        <v>518976200</v>
      </c>
    </row>
    <row r="19" spans="1:50">
      <c r="A19" s="7">
        <v>8</v>
      </c>
      <c r="B19" s="7" t="s">
        <v>36</v>
      </c>
      <c r="C19" s="7" t="s">
        <v>37</v>
      </c>
      <c r="D19" s="8" t="s">
        <v>38</v>
      </c>
      <c r="E19" s="10"/>
      <c r="F19" s="15"/>
      <c r="G19" s="15"/>
      <c r="H19" s="15"/>
      <c r="I19" s="141">
        <v>100</v>
      </c>
      <c r="J19" s="141">
        <v>394673500</v>
      </c>
      <c r="K19" s="15">
        <v>6</v>
      </c>
      <c r="L19" s="15">
        <v>14850000</v>
      </c>
      <c r="M19" s="15">
        <v>5</v>
      </c>
      <c r="N19" s="15">
        <v>203225000</v>
      </c>
      <c r="O19" s="15">
        <v>56</v>
      </c>
      <c r="P19" s="15">
        <v>126382000</v>
      </c>
      <c r="Q19" s="15"/>
      <c r="R19" s="15"/>
      <c r="S19" s="15"/>
      <c r="T19" s="15"/>
      <c r="U19" s="15"/>
      <c r="V19" s="15"/>
      <c r="W19" s="15"/>
      <c r="X19" s="15"/>
      <c r="Y19" s="15">
        <v>3</v>
      </c>
      <c r="Z19" s="15">
        <v>169717447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>
        <f t="shared" si="1"/>
        <v>170</v>
      </c>
      <c r="AX19" s="15">
        <f t="shared" si="2"/>
        <v>908847947</v>
      </c>
    </row>
    <row r="20" spans="1:50">
      <c r="A20" s="7">
        <v>9</v>
      </c>
      <c r="B20" s="7" t="s">
        <v>39</v>
      </c>
      <c r="C20" s="7" t="s">
        <v>40</v>
      </c>
      <c r="D20" s="8" t="s">
        <v>41</v>
      </c>
      <c r="E20" s="10"/>
      <c r="F20" s="15"/>
      <c r="G20" s="15"/>
      <c r="H20" s="15"/>
      <c r="I20" s="15">
        <v>3</v>
      </c>
      <c r="J20" s="15">
        <v>18250000</v>
      </c>
      <c r="K20" s="15"/>
      <c r="L20" s="15"/>
      <c r="M20" s="15"/>
      <c r="N20" s="15"/>
      <c r="O20" s="15">
        <v>27</v>
      </c>
      <c r="P20" s="15">
        <v>34081500</v>
      </c>
      <c r="Q20" s="15">
        <v>2</v>
      </c>
      <c r="R20" s="15">
        <v>5000000</v>
      </c>
      <c r="S20" s="15"/>
      <c r="T20" s="15"/>
      <c r="U20" s="15"/>
      <c r="V20" s="15"/>
      <c r="W20" s="15"/>
      <c r="X20" s="15"/>
      <c r="Y20" s="15">
        <v>2</v>
      </c>
      <c r="Z20" s="15">
        <v>372409400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>
        <v>1</v>
      </c>
      <c r="AL20" s="15">
        <v>24500000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>
        <f t="shared" si="1"/>
        <v>35</v>
      </c>
      <c r="AX20" s="15">
        <f t="shared" si="2"/>
        <v>454240900</v>
      </c>
    </row>
    <row r="21" spans="1:50">
      <c r="A21" s="7">
        <v>10</v>
      </c>
      <c r="B21" s="7" t="s">
        <v>42</v>
      </c>
      <c r="C21" s="7" t="s">
        <v>43</v>
      </c>
      <c r="D21" s="8" t="s">
        <v>44</v>
      </c>
      <c r="E21" s="1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>
        <f t="shared" si="1"/>
        <v>0</v>
      </c>
      <c r="AX21" s="15">
        <f t="shared" si="2"/>
        <v>0</v>
      </c>
    </row>
    <row r="22" spans="1:50">
      <c r="A22" s="7">
        <v>11</v>
      </c>
      <c r="B22" s="7" t="s">
        <v>45</v>
      </c>
      <c r="C22" s="7" t="s">
        <v>46</v>
      </c>
      <c r="D22" s="8" t="s">
        <v>47</v>
      </c>
      <c r="E22" s="10">
        <v>1</v>
      </c>
      <c r="F22" s="15">
        <v>755000000</v>
      </c>
      <c r="G22" s="15"/>
      <c r="H22" s="15"/>
      <c r="I22" s="15">
        <v>7</v>
      </c>
      <c r="J22" s="15">
        <v>302485000</v>
      </c>
      <c r="K22" s="15"/>
      <c r="L22" s="15"/>
      <c r="M22" s="15"/>
      <c r="N22" s="15"/>
      <c r="O22" s="15">
        <v>53</v>
      </c>
      <c r="P22" s="15">
        <v>69581346</v>
      </c>
      <c r="Q22" s="15">
        <v>1</v>
      </c>
      <c r="R22" s="15">
        <v>2500000</v>
      </c>
      <c r="S22" s="15"/>
      <c r="T22" s="15"/>
      <c r="U22" s="15"/>
      <c r="V22" s="15"/>
      <c r="W22" s="15"/>
      <c r="X22" s="15"/>
      <c r="Y22" s="15">
        <v>11</v>
      </c>
      <c r="Z22" s="15">
        <v>576339000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>
        <f t="shared" si="1"/>
        <v>73</v>
      </c>
      <c r="AX22" s="15">
        <f t="shared" si="2"/>
        <v>1705905346</v>
      </c>
    </row>
    <row r="23" spans="1:50">
      <c r="A23" s="7">
        <v>12</v>
      </c>
      <c r="B23" s="7" t="s">
        <v>48</v>
      </c>
      <c r="C23" s="7" t="s">
        <v>49</v>
      </c>
      <c r="D23" s="8" t="s">
        <v>50</v>
      </c>
      <c r="E23" s="10"/>
      <c r="F23" s="15"/>
      <c r="G23" s="15"/>
      <c r="H23" s="15"/>
      <c r="I23" s="15">
        <v>3</v>
      </c>
      <c r="J23" s="15">
        <v>15075000</v>
      </c>
      <c r="K23" s="15"/>
      <c r="L23" s="15"/>
      <c r="M23" s="15"/>
      <c r="N23" s="15"/>
      <c r="O23" s="15">
        <v>89</v>
      </c>
      <c r="P23" s="15">
        <v>54560000</v>
      </c>
      <c r="Q23" s="15">
        <v>9</v>
      </c>
      <c r="R23" s="15">
        <v>36922000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>
        <v>1</v>
      </c>
      <c r="AN23" s="15">
        <v>15000000</v>
      </c>
      <c r="AO23" s="15"/>
      <c r="AP23" s="15"/>
      <c r="AQ23" s="15"/>
      <c r="AR23" s="15"/>
      <c r="AS23" s="15"/>
      <c r="AT23" s="15"/>
      <c r="AU23" s="15"/>
      <c r="AV23" s="15"/>
      <c r="AW23" s="15">
        <f t="shared" si="1"/>
        <v>102</v>
      </c>
      <c r="AX23" s="15">
        <f t="shared" si="2"/>
        <v>121557000</v>
      </c>
    </row>
    <row r="24" spans="1:50">
      <c r="A24" s="7">
        <v>13</v>
      </c>
      <c r="B24" s="7" t="s">
        <v>51</v>
      </c>
      <c r="C24" s="7" t="s">
        <v>52</v>
      </c>
      <c r="D24" s="8" t="s">
        <v>53</v>
      </c>
      <c r="E24" s="10"/>
      <c r="F24" s="15"/>
      <c r="G24" s="15">
        <v>1</v>
      </c>
      <c r="H24" s="15">
        <v>679800</v>
      </c>
      <c r="I24" s="15">
        <v>6</v>
      </c>
      <c r="J24" s="15">
        <v>176870000</v>
      </c>
      <c r="K24" s="15"/>
      <c r="L24" s="15"/>
      <c r="M24" s="15"/>
      <c r="N24" s="15"/>
      <c r="O24" s="15">
        <v>39</v>
      </c>
      <c r="P24" s="15">
        <v>49305000</v>
      </c>
      <c r="Q24" s="15">
        <v>10</v>
      </c>
      <c r="R24" s="15">
        <v>29960000</v>
      </c>
      <c r="S24" s="15"/>
      <c r="T24" s="15"/>
      <c r="U24" s="15"/>
      <c r="V24" s="15"/>
      <c r="W24" s="15"/>
      <c r="X24" s="15"/>
      <c r="Y24" s="15">
        <v>10</v>
      </c>
      <c r="Z24" s="15">
        <v>236061955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>
        <f t="shared" si="1"/>
        <v>66</v>
      </c>
      <c r="AX24" s="15">
        <f t="shared" si="2"/>
        <v>492876755</v>
      </c>
    </row>
    <row r="25" spans="1:50">
      <c r="A25" s="7">
        <v>14</v>
      </c>
      <c r="B25" s="7" t="s">
        <v>54</v>
      </c>
      <c r="C25" s="7" t="s">
        <v>55</v>
      </c>
      <c r="D25" s="8" t="s">
        <v>56</v>
      </c>
      <c r="E25" s="10"/>
      <c r="F25" s="15"/>
      <c r="G25" s="15"/>
      <c r="H25" s="15"/>
      <c r="I25" s="15">
        <v>2</v>
      </c>
      <c r="J25" s="15">
        <v>12400000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>
        <v>1</v>
      </c>
      <c r="Z25" s="15">
        <v>960000000</v>
      </c>
      <c r="AA25" s="15"/>
      <c r="AB25" s="15"/>
      <c r="AC25" s="15"/>
      <c r="AD25" s="15"/>
      <c r="AE25" s="15">
        <v>7</v>
      </c>
      <c r="AF25" s="15">
        <v>298916000</v>
      </c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>
        <f t="shared" si="1"/>
        <v>10</v>
      </c>
      <c r="AX25" s="15">
        <f t="shared" si="2"/>
        <v>1271316000</v>
      </c>
    </row>
    <row r="26" spans="1:50">
      <c r="A26" s="7">
        <v>15</v>
      </c>
      <c r="B26" s="7" t="s">
        <v>57</v>
      </c>
      <c r="C26" s="7" t="s">
        <v>58</v>
      </c>
      <c r="D26" s="8" t="s">
        <v>59</v>
      </c>
      <c r="E26" s="10"/>
      <c r="F26" s="15"/>
      <c r="G26" s="15"/>
      <c r="H26" s="15"/>
      <c r="I26" s="15">
        <v>9</v>
      </c>
      <c r="J26" s="15">
        <v>124902000</v>
      </c>
      <c r="K26" s="15"/>
      <c r="L26" s="15"/>
      <c r="M26" s="15"/>
      <c r="N26" s="15"/>
      <c r="O26" s="15">
        <v>22</v>
      </c>
      <c r="P26" s="15">
        <v>101575000</v>
      </c>
      <c r="Q26" s="15">
        <v>19</v>
      </c>
      <c r="R26" s="15">
        <v>63505431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>
        <f t="shared" si="1"/>
        <v>50</v>
      </c>
      <c r="AX26" s="15">
        <f t="shared" si="2"/>
        <v>289982431</v>
      </c>
    </row>
    <row r="27" spans="1:50">
      <c r="A27" s="7">
        <v>16</v>
      </c>
      <c r="B27" s="7" t="s">
        <v>60</v>
      </c>
      <c r="C27" s="7"/>
      <c r="D27" s="8" t="s">
        <v>61</v>
      </c>
      <c r="E27" s="10"/>
      <c r="F27" s="15"/>
      <c r="G27" s="15"/>
      <c r="H27" s="15"/>
      <c r="I27" s="15">
        <v>2</v>
      </c>
      <c r="J27" s="15">
        <v>139054000</v>
      </c>
      <c r="K27" s="15"/>
      <c r="L27" s="15"/>
      <c r="M27" s="15"/>
      <c r="N27" s="15"/>
      <c r="O27" s="15">
        <v>15</v>
      </c>
      <c r="P27" s="15">
        <v>51100600</v>
      </c>
      <c r="Q27" s="15">
        <v>5</v>
      </c>
      <c r="R27" s="15">
        <v>28619000</v>
      </c>
      <c r="S27" s="15"/>
      <c r="T27" s="15"/>
      <c r="U27" s="15"/>
      <c r="V27" s="15"/>
      <c r="W27" s="15">
        <v>41</v>
      </c>
      <c r="X27" s="15">
        <v>33431200</v>
      </c>
      <c r="Y27" s="15"/>
      <c r="Z27" s="15"/>
      <c r="AA27" s="15"/>
      <c r="AB27" s="15"/>
      <c r="AC27" s="15"/>
      <c r="AD27" s="15"/>
      <c r="AE27" s="15">
        <v>4</v>
      </c>
      <c r="AF27" s="15">
        <v>80961000</v>
      </c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>
        <f t="shared" si="1"/>
        <v>67</v>
      </c>
      <c r="AX27" s="15">
        <f t="shared" si="2"/>
        <v>333165800</v>
      </c>
    </row>
    <row r="28" spans="1:50">
      <c r="A28" s="7">
        <v>17</v>
      </c>
      <c r="B28" s="7" t="s">
        <v>62</v>
      </c>
      <c r="C28" s="7" t="s">
        <v>63</v>
      </c>
      <c r="D28" s="8" t="s">
        <v>64</v>
      </c>
      <c r="E28" s="10">
        <v>1</v>
      </c>
      <c r="F28" s="15">
        <v>58625000</v>
      </c>
      <c r="G28" s="15">
        <v>2</v>
      </c>
      <c r="H28" s="15">
        <v>15000000</v>
      </c>
      <c r="I28" s="141">
        <v>12</v>
      </c>
      <c r="J28" s="141">
        <v>2200589000</v>
      </c>
      <c r="K28" s="15"/>
      <c r="L28" s="15"/>
      <c r="M28" s="15"/>
      <c r="N28" s="15"/>
      <c r="O28" s="15">
        <v>983</v>
      </c>
      <c r="P28" s="15">
        <v>2533534786</v>
      </c>
      <c r="Q28" s="15">
        <v>26</v>
      </c>
      <c r="R28" s="15">
        <v>206015000</v>
      </c>
      <c r="S28" s="15"/>
      <c r="T28" s="15"/>
      <c r="U28" s="15"/>
      <c r="V28" s="15"/>
      <c r="W28" s="15"/>
      <c r="X28" s="15"/>
      <c r="Y28" s="15">
        <v>1</v>
      </c>
      <c r="Z28" s="15">
        <v>32136667.670000002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>
        <f t="shared" si="1"/>
        <v>1025</v>
      </c>
      <c r="AX28" s="15">
        <f t="shared" si="2"/>
        <v>5045900453.6700001</v>
      </c>
    </row>
    <row r="29" spans="1:50">
      <c r="A29" s="7">
        <v>18</v>
      </c>
      <c r="B29" s="7" t="s">
        <v>65</v>
      </c>
      <c r="C29" s="7" t="s">
        <v>66</v>
      </c>
      <c r="D29" s="8" t="s">
        <v>67</v>
      </c>
      <c r="E29" s="1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>
        <f t="shared" si="1"/>
        <v>0</v>
      </c>
      <c r="AX29" s="15">
        <f t="shared" si="2"/>
        <v>0</v>
      </c>
    </row>
    <row r="30" spans="1:50">
      <c r="A30" s="7">
        <v>19</v>
      </c>
      <c r="B30" s="7" t="s">
        <v>68</v>
      </c>
      <c r="C30" s="7" t="s">
        <v>69</v>
      </c>
      <c r="D30" s="8" t="s">
        <v>70</v>
      </c>
      <c r="E30" s="10">
        <v>13</v>
      </c>
      <c r="F30" s="15">
        <v>11635222870.25</v>
      </c>
      <c r="G30" s="15"/>
      <c r="H30" s="15"/>
      <c r="I30" s="101">
        <v>82</v>
      </c>
      <c r="J30" s="101">
        <v>7652232667</v>
      </c>
      <c r="K30" s="15"/>
      <c r="L30" s="15"/>
      <c r="M30" s="15"/>
      <c r="N30" s="15"/>
      <c r="O30" s="15">
        <v>15</v>
      </c>
      <c r="P30" s="15">
        <v>10515000</v>
      </c>
      <c r="Q30" s="15"/>
      <c r="R30" s="15"/>
      <c r="S30" s="15"/>
      <c r="T30" s="15"/>
      <c r="U30" s="15"/>
      <c r="V30" s="15"/>
      <c r="W30" s="15"/>
      <c r="X30" s="15"/>
      <c r="Y30" s="15">
        <v>63</v>
      </c>
      <c r="Z30" s="15">
        <v>20968879623</v>
      </c>
      <c r="AA30" s="15"/>
      <c r="AB30" s="15"/>
      <c r="AC30" s="15"/>
      <c r="AD30" s="15"/>
      <c r="AE30" s="15"/>
      <c r="AF30" s="15"/>
      <c r="AG30" s="15"/>
      <c r="AH30" s="15"/>
      <c r="AI30" s="15">
        <v>1</v>
      </c>
      <c r="AJ30" s="15">
        <v>192723690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>
        <v>3</v>
      </c>
      <c r="AV30" s="15">
        <v>831359810</v>
      </c>
      <c r="AW30" s="15">
        <f>E30+G30+I30+K30+M30+O30+Q30+S30+U30+W30+Y30+AE30+AG30+AI30+AK30+AM30+AO30+AQ30+AS30+AU30</f>
        <v>177</v>
      </c>
      <c r="AX30" s="15">
        <f>F30+H30+J30+L30+N30+P30+R30+T30+V30+X30+Z30+AF30+AH30+AJ30+AL30+AN30+AP30+AR30+AT30+AV30</f>
        <v>41290933660.25</v>
      </c>
    </row>
    <row r="31" spans="1:50">
      <c r="A31" s="7">
        <v>20</v>
      </c>
      <c r="B31" s="7" t="s">
        <v>71</v>
      </c>
      <c r="C31" s="7" t="s">
        <v>72</v>
      </c>
      <c r="D31" s="8" t="s">
        <v>73</v>
      </c>
      <c r="E31" s="10"/>
      <c r="F31" s="15"/>
      <c r="G31" s="15"/>
      <c r="H31" s="15"/>
      <c r="I31" s="15">
        <v>1</v>
      </c>
      <c r="J31" s="15">
        <v>125000000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>
        <f t="shared" ref="AW31:AW59" si="3">E31+G31+I31+K31+M31+O31+Q31+S31+U31+W31+Y31+AE31+AG31+AI31+AK31+AM31+AO31+AQ31+AS31</f>
        <v>1</v>
      </c>
      <c r="AX31" s="15">
        <f t="shared" ref="AX31:AX59" si="4">F31+H31+J31+L31+N31+P31+R31+T31+V31+X31+Z31+AF31+AH31+AJ31+AL31+AN31+AP31+AR31+AT31</f>
        <v>125000000</v>
      </c>
    </row>
    <row r="32" spans="1:50">
      <c r="A32" s="7">
        <v>21</v>
      </c>
      <c r="B32" s="7" t="s">
        <v>74</v>
      </c>
      <c r="C32" s="7" t="s">
        <v>75</v>
      </c>
      <c r="D32" s="8" t="s">
        <v>76</v>
      </c>
      <c r="E32" s="10"/>
      <c r="F32" s="15"/>
      <c r="G32" s="15"/>
      <c r="H32" s="15"/>
      <c r="I32" s="15">
        <v>1</v>
      </c>
      <c r="J32" s="15">
        <v>165000000</v>
      </c>
      <c r="K32" s="15"/>
      <c r="L32" s="15"/>
      <c r="M32" s="15"/>
      <c r="N32" s="15"/>
      <c r="O32" s="15">
        <v>20</v>
      </c>
      <c r="P32" s="15">
        <v>42627000</v>
      </c>
      <c r="Q32" s="15">
        <v>2</v>
      </c>
      <c r="R32" s="15">
        <v>26400000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>
        <v>4</v>
      </c>
      <c r="AR32" s="15">
        <v>80000</v>
      </c>
      <c r="AS32" s="15"/>
      <c r="AT32" s="15"/>
      <c r="AU32" s="15"/>
      <c r="AV32" s="15"/>
      <c r="AW32" s="15">
        <f t="shared" si="3"/>
        <v>27</v>
      </c>
      <c r="AX32" s="15">
        <f t="shared" si="4"/>
        <v>234107000</v>
      </c>
    </row>
    <row r="33" spans="1:50">
      <c r="A33" s="7">
        <v>22</v>
      </c>
      <c r="B33" s="7" t="s">
        <v>77</v>
      </c>
      <c r="C33" s="7" t="s">
        <v>78</v>
      </c>
      <c r="D33" s="8" t="s">
        <v>79</v>
      </c>
      <c r="E33" s="10"/>
      <c r="F33" s="15"/>
      <c r="G33" s="15"/>
      <c r="H33" s="15"/>
      <c r="I33" s="15">
        <v>2</v>
      </c>
      <c r="J33" s="15">
        <v>24000000</v>
      </c>
      <c r="K33" s="15"/>
      <c r="L33" s="15"/>
      <c r="M33" s="15"/>
      <c r="N33" s="15"/>
      <c r="O33" s="15">
        <v>91</v>
      </c>
      <c r="P33" s="15">
        <v>58147000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>
        <f t="shared" si="3"/>
        <v>93</v>
      </c>
      <c r="AX33" s="15">
        <f t="shared" si="4"/>
        <v>82147000</v>
      </c>
    </row>
    <row r="34" spans="1:50">
      <c r="A34" s="7">
        <v>23</v>
      </c>
      <c r="B34" s="7" t="s">
        <v>80</v>
      </c>
      <c r="C34" s="7" t="s">
        <v>81</v>
      </c>
      <c r="D34" s="8" t="s">
        <v>82</v>
      </c>
      <c r="E34" s="10"/>
      <c r="F34" s="15"/>
      <c r="G34" s="15"/>
      <c r="H34" s="15"/>
      <c r="I34" s="15">
        <v>1</v>
      </c>
      <c r="J34" s="15">
        <v>37638889</v>
      </c>
      <c r="K34" s="15"/>
      <c r="L34" s="15"/>
      <c r="M34" s="15"/>
      <c r="N34" s="15"/>
      <c r="O34" s="15">
        <v>13</v>
      </c>
      <c r="P34" s="15">
        <v>10300000</v>
      </c>
      <c r="Q34" s="15"/>
      <c r="R34" s="15"/>
      <c r="S34" s="15"/>
      <c r="T34" s="15"/>
      <c r="U34" s="15"/>
      <c r="V34" s="15"/>
      <c r="W34" s="15"/>
      <c r="X34" s="15"/>
      <c r="Y34" s="15">
        <v>3</v>
      </c>
      <c r="Z34" s="15">
        <v>677928500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>
        <f t="shared" si="3"/>
        <v>17</v>
      </c>
      <c r="AX34" s="15">
        <f t="shared" si="4"/>
        <v>725867389</v>
      </c>
    </row>
    <row r="35" spans="1:50">
      <c r="A35" s="7">
        <v>24</v>
      </c>
      <c r="B35" s="7" t="s">
        <v>83</v>
      </c>
      <c r="C35" s="7" t="s">
        <v>84</v>
      </c>
      <c r="D35" s="8" t="s">
        <v>85</v>
      </c>
      <c r="E35" s="10"/>
      <c r="F35" s="15"/>
      <c r="G35" s="15"/>
      <c r="H35" s="15"/>
      <c r="I35" s="15">
        <v>1</v>
      </c>
      <c r="J35" s="15">
        <v>117433333</v>
      </c>
      <c r="K35" s="15"/>
      <c r="L35" s="15"/>
      <c r="M35" s="15"/>
      <c r="N35" s="15"/>
      <c r="O35" s="15">
        <v>14</v>
      </c>
      <c r="P35" s="15">
        <v>88952000</v>
      </c>
      <c r="Q35" s="15">
        <v>4</v>
      </c>
      <c r="R35" s="15">
        <v>350000</v>
      </c>
      <c r="S35" s="15"/>
      <c r="T35" s="15"/>
      <c r="U35" s="15"/>
      <c r="V35" s="15"/>
      <c r="W35" s="15"/>
      <c r="X35" s="15"/>
      <c r="Y35" s="15">
        <v>2</v>
      </c>
      <c r="Z35" s="15">
        <v>121500000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>
        <f t="shared" si="3"/>
        <v>21</v>
      </c>
      <c r="AX35" s="15">
        <f t="shared" si="4"/>
        <v>328235333</v>
      </c>
    </row>
    <row r="36" spans="1:50">
      <c r="A36" s="7">
        <v>25</v>
      </c>
      <c r="B36" s="7" t="s">
        <v>86</v>
      </c>
      <c r="C36" s="7" t="s">
        <v>87</v>
      </c>
      <c r="D36" s="8" t="s">
        <v>88</v>
      </c>
      <c r="E36" s="1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>
        <f t="shared" si="3"/>
        <v>0</v>
      </c>
      <c r="AX36" s="15">
        <f t="shared" si="4"/>
        <v>0</v>
      </c>
    </row>
    <row r="37" spans="1:50">
      <c r="A37" s="7">
        <v>26</v>
      </c>
      <c r="B37" s="7" t="s">
        <v>89</v>
      </c>
      <c r="C37" s="7" t="s">
        <v>90</v>
      </c>
      <c r="D37" s="8" t="s">
        <v>91</v>
      </c>
      <c r="E37" s="10"/>
      <c r="F37" s="15"/>
      <c r="G37" s="15"/>
      <c r="H37" s="15"/>
      <c r="I37" s="15"/>
      <c r="J37" s="15"/>
      <c r="K37" s="15"/>
      <c r="L37" s="15"/>
      <c r="M37" s="15"/>
      <c r="N37" s="15"/>
      <c r="O37" s="15">
        <v>39</v>
      </c>
      <c r="P37" s="15">
        <v>2686450</v>
      </c>
      <c r="Q37" s="15">
        <v>1</v>
      </c>
      <c r="R37" s="15">
        <v>500000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>
        <f t="shared" si="3"/>
        <v>40</v>
      </c>
      <c r="AX37" s="15">
        <f t="shared" si="4"/>
        <v>3186450</v>
      </c>
    </row>
    <row r="38" spans="1:50">
      <c r="A38" s="7">
        <v>27</v>
      </c>
      <c r="B38" s="7" t="s">
        <v>92</v>
      </c>
      <c r="C38" s="7" t="s">
        <v>93</v>
      </c>
      <c r="D38" s="8" t="s">
        <v>94</v>
      </c>
      <c r="E38" s="10"/>
      <c r="F38" s="15"/>
      <c r="G38" s="15"/>
      <c r="H38" s="15"/>
      <c r="I38" s="15">
        <v>1</v>
      </c>
      <c r="J38" s="15">
        <v>6300000</v>
      </c>
      <c r="K38" s="15"/>
      <c r="L38" s="15"/>
      <c r="M38" s="15"/>
      <c r="N38" s="15"/>
      <c r="O38" s="15">
        <v>10</v>
      </c>
      <c r="P38" s="15">
        <v>4156250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>
        <f t="shared" si="3"/>
        <v>11</v>
      </c>
      <c r="AX38" s="15">
        <f t="shared" si="4"/>
        <v>10456250</v>
      </c>
    </row>
    <row r="39" spans="1:50">
      <c r="A39" s="7">
        <v>28</v>
      </c>
      <c r="B39" s="7" t="s">
        <v>95</v>
      </c>
      <c r="C39" s="7" t="s">
        <v>96</v>
      </c>
      <c r="D39" s="8" t="s">
        <v>97</v>
      </c>
      <c r="E39" s="1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>
        <f t="shared" si="3"/>
        <v>0</v>
      </c>
      <c r="AX39" s="15">
        <f t="shared" si="4"/>
        <v>0</v>
      </c>
    </row>
    <row r="40" spans="1:50">
      <c r="A40" s="7">
        <v>29</v>
      </c>
      <c r="B40" s="7" t="s">
        <v>98</v>
      </c>
      <c r="C40" s="7" t="s">
        <v>99</v>
      </c>
      <c r="D40" s="8" t="s">
        <v>100</v>
      </c>
      <c r="E40" s="10"/>
      <c r="F40" s="15"/>
      <c r="G40" s="15"/>
      <c r="H40" s="15"/>
      <c r="I40" s="15"/>
      <c r="J40" s="15"/>
      <c r="K40" s="15"/>
      <c r="L40" s="15"/>
      <c r="M40" s="15"/>
      <c r="N40" s="15"/>
      <c r="O40" s="15">
        <v>17</v>
      </c>
      <c r="P40" s="15">
        <v>14447600</v>
      </c>
      <c r="Q40" s="15">
        <v>2</v>
      </c>
      <c r="R40" s="15">
        <v>1250000</v>
      </c>
      <c r="S40" s="15"/>
      <c r="T40" s="15"/>
      <c r="U40" s="15"/>
      <c r="V40" s="15"/>
      <c r="W40" s="15"/>
      <c r="X40" s="15"/>
      <c r="Y40" s="15">
        <v>4</v>
      </c>
      <c r="Z40" s="15">
        <v>324215527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>
        <f t="shared" si="3"/>
        <v>23</v>
      </c>
      <c r="AX40" s="15">
        <f t="shared" si="4"/>
        <v>339913127</v>
      </c>
    </row>
    <row r="41" spans="1:50">
      <c r="A41" s="7">
        <v>30</v>
      </c>
      <c r="B41" s="7" t="s">
        <v>101</v>
      </c>
      <c r="C41" s="7" t="s">
        <v>102</v>
      </c>
      <c r="D41" s="8" t="s">
        <v>103</v>
      </c>
      <c r="E41" s="1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>
        <f t="shared" si="3"/>
        <v>0</v>
      </c>
      <c r="AX41" s="15">
        <f t="shared" si="4"/>
        <v>0</v>
      </c>
    </row>
    <row r="42" spans="1:50">
      <c r="A42" s="7">
        <v>31</v>
      </c>
      <c r="B42" s="7" t="s">
        <v>104</v>
      </c>
      <c r="C42" s="7" t="s">
        <v>105</v>
      </c>
      <c r="D42" s="8" t="s">
        <v>106</v>
      </c>
      <c r="E42" s="1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>
        <v>2</v>
      </c>
      <c r="Z42" s="15">
        <v>457911566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>
        <f t="shared" si="3"/>
        <v>2</v>
      </c>
      <c r="AX42" s="15">
        <f t="shared" si="4"/>
        <v>457911566</v>
      </c>
    </row>
    <row r="43" spans="1:50">
      <c r="A43" s="7">
        <v>32</v>
      </c>
      <c r="B43" s="7" t="s">
        <v>107</v>
      </c>
      <c r="C43" s="7" t="s">
        <v>108</v>
      </c>
      <c r="D43" s="8" t="s">
        <v>109</v>
      </c>
      <c r="E43" s="1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>
        <v>1</v>
      </c>
      <c r="Z43" s="15">
        <v>8085000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>
        <f t="shared" si="3"/>
        <v>1</v>
      </c>
      <c r="AX43" s="15">
        <f t="shared" si="4"/>
        <v>8085000</v>
      </c>
    </row>
    <row r="44" spans="1:50">
      <c r="A44" s="7">
        <v>33</v>
      </c>
      <c r="B44" s="7" t="s">
        <v>110</v>
      </c>
      <c r="C44" s="7" t="s">
        <v>111</v>
      </c>
      <c r="D44" s="8" t="s">
        <v>112</v>
      </c>
      <c r="E44" s="10"/>
      <c r="F44" s="15"/>
      <c r="G44" s="15"/>
      <c r="H44" s="15"/>
      <c r="I44" s="15">
        <v>2</v>
      </c>
      <c r="J44" s="15">
        <v>8400000</v>
      </c>
      <c r="K44" s="15"/>
      <c r="L44" s="15"/>
      <c r="M44" s="15"/>
      <c r="N44" s="15"/>
      <c r="O44" s="15">
        <v>30</v>
      </c>
      <c r="P44" s="15">
        <v>9639000</v>
      </c>
      <c r="Q44" s="15">
        <v>2</v>
      </c>
      <c r="R44" s="15">
        <v>1650000</v>
      </c>
      <c r="S44" s="15"/>
      <c r="T44" s="15"/>
      <c r="U44" s="15"/>
      <c r="V44" s="15"/>
      <c r="W44" s="15"/>
      <c r="X44" s="15"/>
      <c r="Y44" s="15">
        <v>1</v>
      </c>
      <c r="Z44" s="15">
        <v>49298535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>
        <f t="shared" si="3"/>
        <v>35</v>
      </c>
      <c r="AX44" s="15">
        <f t="shared" si="4"/>
        <v>68987535</v>
      </c>
    </row>
    <row r="45" spans="1:50">
      <c r="A45" s="7">
        <v>34</v>
      </c>
      <c r="B45" s="7" t="s">
        <v>113</v>
      </c>
      <c r="C45" s="7" t="s">
        <v>114</v>
      </c>
      <c r="D45" s="8" t="s">
        <v>115</v>
      </c>
      <c r="E45" s="10"/>
      <c r="F45" s="15"/>
      <c r="G45" s="15"/>
      <c r="H45" s="15"/>
      <c r="I45" s="141">
        <v>3</v>
      </c>
      <c r="J45" s="141">
        <v>21425000</v>
      </c>
      <c r="K45" s="15"/>
      <c r="L45" s="15"/>
      <c r="M45" s="15"/>
      <c r="N45" s="15"/>
      <c r="O45" s="15">
        <v>6</v>
      </c>
      <c r="P45" s="15">
        <v>7355000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>
        <f t="shared" si="3"/>
        <v>9</v>
      </c>
      <c r="AX45" s="15">
        <f t="shared" si="4"/>
        <v>28780000</v>
      </c>
    </row>
    <row r="46" spans="1:50">
      <c r="A46" s="7">
        <v>35</v>
      </c>
      <c r="B46" s="7" t="s">
        <v>116</v>
      </c>
      <c r="C46" s="7" t="s">
        <v>117</v>
      </c>
      <c r="D46" s="8" t="s">
        <v>118</v>
      </c>
      <c r="E46" s="1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>
        <v>4</v>
      </c>
      <c r="Z46" s="15">
        <v>950590458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>
        <f t="shared" si="3"/>
        <v>4</v>
      </c>
      <c r="AX46" s="15">
        <f t="shared" si="4"/>
        <v>950590458</v>
      </c>
    </row>
    <row r="47" spans="1:50">
      <c r="A47" s="7">
        <v>36</v>
      </c>
      <c r="B47" s="7" t="s">
        <v>119</v>
      </c>
      <c r="C47" s="7" t="s">
        <v>120</v>
      </c>
      <c r="D47" s="8" t="s">
        <v>121</v>
      </c>
      <c r="E47" s="10"/>
      <c r="F47" s="15"/>
      <c r="G47" s="15"/>
      <c r="H47" s="15"/>
      <c r="I47" s="15"/>
      <c r="J47" s="15"/>
      <c r="K47" s="15"/>
      <c r="L47" s="15"/>
      <c r="M47" s="15"/>
      <c r="N47" s="15"/>
      <c r="O47" s="15">
        <v>9</v>
      </c>
      <c r="P47" s="15">
        <v>29675000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>
        <f t="shared" si="3"/>
        <v>9</v>
      </c>
      <c r="AX47" s="15">
        <f t="shared" si="4"/>
        <v>29675000</v>
      </c>
    </row>
    <row r="48" spans="1:50">
      <c r="A48" s="7">
        <v>37</v>
      </c>
      <c r="B48" s="7" t="s">
        <v>122</v>
      </c>
      <c r="C48" s="7" t="s">
        <v>123</v>
      </c>
      <c r="D48" s="8" t="s">
        <v>124</v>
      </c>
      <c r="E48" s="1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>
        <f t="shared" si="3"/>
        <v>0</v>
      </c>
      <c r="AX48" s="15">
        <f t="shared" si="4"/>
        <v>0</v>
      </c>
    </row>
    <row r="49" spans="1:50">
      <c r="A49" s="7">
        <v>38</v>
      </c>
      <c r="B49" s="7" t="s">
        <v>125</v>
      </c>
      <c r="C49" s="7" t="s">
        <v>126</v>
      </c>
      <c r="D49" s="8" t="s">
        <v>127</v>
      </c>
      <c r="E49" s="10"/>
      <c r="F49" s="15"/>
      <c r="G49" s="15"/>
      <c r="H49" s="15"/>
      <c r="I49" s="15"/>
      <c r="J49" s="15"/>
      <c r="K49" s="15"/>
      <c r="L49" s="15"/>
      <c r="M49" s="15"/>
      <c r="N49" s="15"/>
      <c r="O49" s="15">
        <v>12</v>
      </c>
      <c r="P49" s="15">
        <v>16300000</v>
      </c>
      <c r="Q49" s="15"/>
      <c r="R49" s="15"/>
      <c r="S49" s="15"/>
      <c r="T49" s="15"/>
      <c r="U49" s="15"/>
      <c r="V49" s="15"/>
      <c r="W49" s="15"/>
      <c r="X49" s="15"/>
      <c r="Y49" s="15">
        <v>1</v>
      </c>
      <c r="Z49" s="15">
        <v>220200000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>
        <f t="shared" si="3"/>
        <v>13</v>
      </c>
      <c r="AX49" s="15">
        <f t="shared" si="4"/>
        <v>236500000</v>
      </c>
    </row>
    <row r="50" spans="1:50">
      <c r="A50" s="7">
        <v>39</v>
      </c>
      <c r="B50" s="7" t="s">
        <v>128</v>
      </c>
      <c r="C50" s="7" t="s">
        <v>129</v>
      </c>
      <c r="D50" s="8" t="s">
        <v>130</v>
      </c>
      <c r="E50" s="1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>
        <f t="shared" si="3"/>
        <v>0</v>
      </c>
      <c r="AX50" s="15">
        <f t="shared" si="4"/>
        <v>0</v>
      </c>
    </row>
    <row r="51" spans="1:50">
      <c r="A51" s="7">
        <v>40</v>
      </c>
      <c r="B51" s="7" t="s">
        <v>131</v>
      </c>
      <c r="C51" s="7" t="s">
        <v>132</v>
      </c>
      <c r="D51" s="8" t="s">
        <v>133</v>
      </c>
      <c r="E51" s="10"/>
      <c r="F51" s="15"/>
      <c r="G51" s="15"/>
      <c r="H51" s="15"/>
      <c r="I51" s="15">
        <v>2</v>
      </c>
      <c r="J51" s="15">
        <v>8925000</v>
      </c>
      <c r="K51" s="15"/>
      <c r="L51" s="15"/>
      <c r="M51" s="15"/>
      <c r="N51" s="15"/>
      <c r="O51" s="15">
        <v>30</v>
      </c>
      <c r="P51" s="15">
        <v>810000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f t="shared" si="3"/>
        <v>32</v>
      </c>
      <c r="AX51" s="15">
        <f t="shared" si="4"/>
        <v>9735000</v>
      </c>
    </row>
    <row r="52" spans="1:50">
      <c r="A52" s="7">
        <v>41</v>
      </c>
      <c r="B52" s="7" t="s">
        <v>134</v>
      </c>
      <c r="C52" s="7" t="s">
        <v>135</v>
      </c>
      <c r="D52" s="8" t="s">
        <v>136</v>
      </c>
      <c r="E52" s="1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>
        <f t="shared" si="3"/>
        <v>0</v>
      </c>
      <c r="AX52" s="15">
        <f t="shared" si="4"/>
        <v>0</v>
      </c>
    </row>
    <row r="53" spans="1:50">
      <c r="A53" s="7">
        <v>42</v>
      </c>
      <c r="B53" s="7" t="s">
        <v>137</v>
      </c>
      <c r="C53" s="7" t="s">
        <v>138</v>
      </c>
      <c r="D53" s="8" t="s">
        <v>139</v>
      </c>
      <c r="E53" s="10"/>
      <c r="F53" s="15"/>
      <c r="G53" s="15"/>
      <c r="H53" s="15"/>
      <c r="I53" s="15"/>
      <c r="J53" s="15"/>
      <c r="K53" s="15"/>
      <c r="L53" s="15"/>
      <c r="M53" s="15"/>
      <c r="N53" s="15"/>
      <c r="O53" s="15">
        <v>7</v>
      </c>
      <c r="P53" s="15">
        <v>40979500</v>
      </c>
      <c r="Q53" s="15">
        <v>2</v>
      </c>
      <c r="R53" s="15">
        <v>11970000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>
        <f t="shared" si="3"/>
        <v>9</v>
      </c>
      <c r="AX53" s="15">
        <f t="shared" si="4"/>
        <v>52949500</v>
      </c>
    </row>
    <row r="54" spans="1:50">
      <c r="A54" s="7">
        <v>43</v>
      </c>
      <c r="B54" s="7" t="s">
        <v>140</v>
      </c>
      <c r="C54" s="7" t="s">
        <v>141</v>
      </c>
      <c r="D54" s="8" t="s">
        <v>142</v>
      </c>
      <c r="E54" s="10"/>
      <c r="F54" s="15"/>
      <c r="G54" s="15"/>
      <c r="H54" s="15"/>
      <c r="I54" s="141"/>
      <c r="J54" s="141"/>
      <c r="K54" s="15"/>
      <c r="L54" s="15"/>
      <c r="M54" s="15"/>
      <c r="N54" s="15"/>
      <c r="O54" s="15">
        <v>32</v>
      </c>
      <c r="P54" s="15">
        <v>64170700</v>
      </c>
      <c r="Q54" s="15">
        <v>3</v>
      </c>
      <c r="R54" s="15">
        <v>28075000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>
        <f t="shared" si="3"/>
        <v>35</v>
      </c>
      <c r="AX54" s="15">
        <f t="shared" si="4"/>
        <v>92245700</v>
      </c>
    </row>
    <row r="55" spans="1:50">
      <c r="A55" s="7">
        <v>44</v>
      </c>
      <c r="B55" s="7" t="s">
        <v>143</v>
      </c>
      <c r="C55" s="7" t="s">
        <v>144</v>
      </c>
      <c r="D55" s="8" t="s">
        <v>145</v>
      </c>
      <c r="E55" s="1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>
        <v>1</v>
      </c>
      <c r="Z55" s="15">
        <v>189960000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>
        <f t="shared" si="3"/>
        <v>1</v>
      </c>
      <c r="AX55" s="15">
        <f t="shared" si="4"/>
        <v>189960000</v>
      </c>
    </row>
    <row r="56" spans="1:50">
      <c r="A56" s="7">
        <v>45</v>
      </c>
      <c r="B56" s="7" t="s">
        <v>146</v>
      </c>
      <c r="C56" s="7" t="s">
        <v>147</v>
      </c>
      <c r="D56" s="8" t="s">
        <v>148</v>
      </c>
      <c r="E56" s="1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>
        <f t="shared" si="3"/>
        <v>0</v>
      </c>
      <c r="AX56" s="15">
        <f t="shared" si="4"/>
        <v>0</v>
      </c>
    </row>
    <row r="57" spans="1:50">
      <c r="A57" s="7">
        <v>46</v>
      </c>
      <c r="B57" s="7" t="s">
        <v>149</v>
      </c>
      <c r="C57" s="7" t="s">
        <v>150</v>
      </c>
      <c r="D57" s="8" t="s">
        <v>151</v>
      </c>
      <c r="E57" s="10">
        <v>3</v>
      </c>
      <c r="F57" s="15">
        <v>249675000</v>
      </c>
      <c r="G57" s="15"/>
      <c r="H57" s="15"/>
      <c r="I57" s="15">
        <v>23</v>
      </c>
      <c r="J57" s="15">
        <v>652631000</v>
      </c>
      <c r="K57" s="15">
        <v>9</v>
      </c>
      <c r="L57" s="15">
        <v>32802000</v>
      </c>
      <c r="M57" s="15">
        <v>1</v>
      </c>
      <c r="N57" s="15">
        <v>17875000</v>
      </c>
      <c r="O57" s="15">
        <v>35</v>
      </c>
      <c r="P57" s="15">
        <v>125328500</v>
      </c>
      <c r="Q57" s="15">
        <v>27</v>
      </c>
      <c r="R57" s="15">
        <v>101233000</v>
      </c>
      <c r="S57" s="15"/>
      <c r="T57" s="15"/>
      <c r="U57" s="15"/>
      <c r="V57" s="15"/>
      <c r="W57" s="15"/>
      <c r="X57" s="15"/>
      <c r="Y57" s="15">
        <v>2</v>
      </c>
      <c r="Z57" s="15">
        <v>200877000</v>
      </c>
      <c r="AA57" s="15"/>
      <c r="AB57" s="15"/>
      <c r="AC57" s="15"/>
      <c r="AD57" s="15"/>
      <c r="AE57" s="15"/>
      <c r="AF57" s="15"/>
      <c r="AG57" s="15">
        <v>22</v>
      </c>
      <c r="AH57" s="15">
        <v>2201884718</v>
      </c>
      <c r="AI57" s="15">
        <v>82</v>
      </c>
      <c r="AJ57" s="15">
        <v>758915000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>
        <f t="shared" si="3"/>
        <v>204</v>
      </c>
      <c r="AX57" s="15">
        <f t="shared" si="4"/>
        <v>4341221218</v>
      </c>
    </row>
    <row r="58" spans="1:50">
      <c r="A58" s="7">
        <v>47</v>
      </c>
      <c r="B58" s="7" t="s">
        <v>152</v>
      </c>
      <c r="C58" s="7" t="s">
        <v>153</v>
      </c>
      <c r="D58" s="8" t="s">
        <v>154</v>
      </c>
      <c r="E58" s="10"/>
      <c r="F58" s="15"/>
      <c r="G58" s="15"/>
      <c r="H58" s="15"/>
      <c r="I58" s="15">
        <v>1</v>
      </c>
      <c r="J58" s="15">
        <v>155000000</v>
      </c>
      <c r="K58" s="15">
        <v>9</v>
      </c>
      <c r="L58" s="15">
        <v>33996000</v>
      </c>
      <c r="M58" s="15"/>
      <c r="N58" s="15"/>
      <c r="O58" s="15">
        <v>42</v>
      </c>
      <c r="P58" s="15">
        <v>45608009</v>
      </c>
      <c r="Q58" s="15">
        <v>5</v>
      </c>
      <c r="R58" s="15">
        <v>19182000</v>
      </c>
      <c r="S58" s="15"/>
      <c r="T58" s="15"/>
      <c r="U58" s="15"/>
      <c r="V58" s="15"/>
      <c r="W58" s="15"/>
      <c r="X58" s="15"/>
      <c r="Y58" s="15">
        <v>2</v>
      </c>
      <c r="Z58" s="15">
        <v>289652022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>
        <v>2</v>
      </c>
      <c r="AP58" s="15">
        <v>60105000</v>
      </c>
      <c r="AQ58" s="15"/>
      <c r="AR58" s="15"/>
      <c r="AS58" s="15"/>
      <c r="AT58" s="15"/>
      <c r="AU58" s="15"/>
      <c r="AV58" s="15"/>
      <c r="AW58" s="15">
        <f t="shared" si="3"/>
        <v>61</v>
      </c>
      <c r="AX58" s="15">
        <f t="shared" si="4"/>
        <v>603543031</v>
      </c>
    </row>
    <row r="59" spans="1:50">
      <c r="A59" s="7">
        <v>48</v>
      </c>
      <c r="B59" s="7" t="s">
        <v>155</v>
      </c>
      <c r="C59" s="7" t="s">
        <v>156</v>
      </c>
      <c r="D59" s="8" t="s">
        <v>157</v>
      </c>
      <c r="E59" s="10"/>
      <c r="F59" s="15"/>
      <c r="G59" s="15"/>
      <c r="H59" s="15"/>
      <c r="I59" s="15">
        <v>1</v>
      </c>
      <c r="J59" s="15">
        <v>5000000</v>
      </c>
      <c r="K59" s="15"/>
      <c r="L59" s="15"/>
      <c r="M59" s="15"/>
      <c r="N59" s="15"/>
      <c r="O59" s="15">
        <v>3</v>
      </c>
      <c r="P59" s="15">
        <v>14200000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>
        <f t="shared" si="3"/>
        <v>4</v>
      </c>
      <c r="AX59" s="15">
        <f t="shared" si="4"/>
        <v>19200000</v>
      </c>
    </row>
    <row r="60" spans="1:50">
      <c r="A60" s="7" t="s">
        <v>15</v>
      </c>
      <c r="B60" s="7" t="s">
        <v>15</v>
      </c>
      <c r="C60" s="8"/>
      <c r="D60" s="8"/>
      <c r="E60" s="1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>
      <c r="A61" s="11" t="s">
        <v>158</v>
      </c>
      <c r="B61" s="11"/>
      <c r="C61" s="11"/>
      <c r="D61" s="11"/>
      <c r="E61" s="19">
        <f>SUM(E12:E60)</f>
        <v>18</v>
      </c>
      <c r="F61" s="19">
        <f t="shared" ref="F61:AV61" si="5">SUM(F12:F60)</f>
        <v>41057222771.25</v>
      </c>
      <c r="G61" s="19">
        <f t="shared" si="5"/>
        <v>13</v>
      </c>
      <c r="H61" s="19">
        <f t="shared" si="5"/>
        <v>236867900</v>
      </c>
      <c r="I61" s="19">
        <f t="shared" si="5"/>
        <v>279</v>
      </c>
      <c r="J61" s="19">
        <f t="shared" si="5"/>
        <v>13288675889</v>
      </c>
      <c r="K61" s="19">
        <f t="shared" si="5"/>
        <v>29</v>
      </c>
      <c r="L61" s="19">
        <f t="shared" si="5"/>
        <v>4214394235</v>
      </c>
      <c r="M61" s="19">
        <f t="shared" si="5"/>
        <v>13</v>
      </c>
      <c r="N61" s="19">
        <f t="shared" si="5"/>
        <v>511394000</v>
      </c>
      <c r="O61" s="19">
        <f t="shared" si="5"/>
        <v>2300</v>
      </c>
      <c r="P61" s="19">
        <f>SUM(P12:P60)</f>
        <v>24544655995.669998</v>
      </c>
      <c r="Q61" s="19">
        <f t="shared" si="5"/>
        <v>151</v>
      </c>
      <c r="R61" s="19">
        <f t="shared" si="5"/>
        <v>1229737831</v>
      </c>
      <c r="S61" s="19">
        <f t="shared" si="5"/>
        <v>47</v>
      </c>
      <c r="T61" s="19">
        <f t="shared" si="5"/>
        <v>1155434815</v>
      </c>
      <c r="U61" s="19">
        <f t="shared" si="5"/>
        <v>10</v>
      </c>
      <c r="V61" s="19">
        <f t="shared" si="5"/>
        <v>1972179059.2</v>
      </c>
      <c r="W61" s="19">
        <f t="shared" si="5"/>
        <v>41</v>
      </c>
      <c r="X61" s="19">
        <f t="shared" si="5"/>
        <v>42981200</v>
      </c>
      <c r="Y61" s="19">
        <f t="shared" si="5"/>
        <v>222</v>
      </c>
      <c r="Z61" s="19">
        <f t="shared" si="5"/>
        <v>190503308921.63</v>
      </c>
      <c r="AA61" s="19"/>
      <c r="AB61" s="19"/>
      <c r="AC61" s="19"/>
      <c r="AD61" s="19"/>
      <c r="AE61" s="19">
        <f t="shared" si="5"/>
        <v>21</v>
      </c>
      <c r="AF61" s="19">
        <f t="shared" si="5"/>
        <v>394377000</v>
      </c>
      <c r="AG61" s="19">
        <f t="shared" si="5"/>
        <v>22</v>
      </c>
      <c r="AH61" s="19">
        <f t="shared" si="5"/>
        <v>3176588131.9200001</v>
      </c>
      <c r="AI61" s="19">
        <f t="shared" si="5"/>
        <v>83</v>
      </c>
      <c r="AJ61" s="19">
        <f t="shared" si="5"/>
        <v>1358047690</v>
      </c>
      <c r="AK61" s="19">
        <f t="shared" si="5"/>
        <v>1</v>
      </c>
      <c r="AL61" s="19">
        <f t="shared" si="5"/>
        <v>117513800</v>
      </c>
      <c r="AM61" s="19">
        <f t="shared" si="5"/>
        <v>1</v>
      </c>
      <c r="AN61" s="19">
        <f t="shared" si="5"/>
        <v>164459371</v>
      </c>
      <c r="AO61" s="19">
        <f t="shared" si="5"/>
        <v>2</v>
      </c>
      <c r="AP61" s="19">
        <f t="shared" si="5"/>
        <v>6705267412.9099998</v>
      </c>
      <c r="AQ61" s="19">
        <f t="shared" si="5"/>
        <v>4</v>
      </c>
      <c r="AR61" s="19">
        <f t="shared" si="5"/>
        <v>1377969080.5</v>
      </c>
      <c r="AS61" s="19">
        <f t="shared" si="5"/>
        <v>0</v>
      </c>
      <c r="AT61" s="19">
        <f t="shared" si="5"/>
        <v>28448200</v>
      </c>
      <c r="AU61" s="19">
        <f t="shared" si="5"/>
        <v>11</v>
      </c>
      <c r="AV61" s="19">
        <f t="shared" si="5"/>
        <v>7370074089.7299995</v>
      </c>
      <c r="AW61" s="15">
        <f>SUM(AW12:AW60)</f>
        <v>3268</v>
      </c>
      <c r="AX61" s="15">
        <f>SUM(AX12:AX60)</f>
        <v>299449597393.81006</v>
      </c>
    </row>
    <row r="65" spans="4:10">
      <c r="F65" s="106">
        <v>29042443236</v>
      </c>
    </row>
    <row r="66" spans="4:10">
      <c r="F66" s="106">
        <f>F67-F65</f>
        <v>320931665</v>
      </c>
      <c r="J66" s="106">
        <f>F66+F28</f>
        <v>379556665</v>
      </c>
    </row>
    <row r="67" spans="4:10">
      <c r="D67" s="3" t="s">
        <v>424</v>
      </c>
      <c r="F67" s="106">
        <f>F12+F22+F57</f>
        <v>29363374901</v>
      </c>
    </row>
    <row r="68" spans="4:10">
      <c r="D68" s="3" t="s">
        <v>425</v>
      </c>
    </row>
    <row r="69" spans="4:10">
      <c r="D69" s="3" t="s">
        <v>426</v>
      </c>
      <c r="F69" s="106">
        <v>530750000</v>
      </c>
    </row>
    <row r="70" spans="4:10">
      <c r="D70" s="3" t="s">
        <v>427</v>
      </c>
      <c r="F70" s="106">
        <v>11104472870.25</v>
      </c>
    </row>
    <row r="73" spans="4:10">
      <c r="F73" s="106">
        <f>F30-F70</f>
        <v>530750000</v>
      </c>
    </row>
    <row r="77" spans="4:10">
      <c r="F77" s="106">
        <v>21307821335.333328</v>
      </c>
    </row>
  </sheetData>
  <mergeCells count="14">
    <mergeCell ref="AP7:AT7"/>
    <mergeCell ref="AV7:AV9"/>
    <mergeCell ref="AX7:AX9"/>
    <mergeCell ref="A7:A9"/>
    <mergeCell ref="B7:B9"/>
    <mergeCell ref="C7:C9"/>
    <mergeCell ref="D7:D9"/>
    <mergeCell ref="F7:F9"/>
    <mergeCell ref="A3:D3"/>
    <mergeCell ref="A4:D4"/>
    <mergeCell ref="A5:D5"/>
    <mergeCell ref="Z7:AF7"/>
    <mergeCell ref="AH7:AN7"/>
    <mergeCell ref="G7:X7"/>
  </mergeCells>
  <pageMargins left="0.7" right="0.7" top="0.75" bottom="0.75" header="0.3" footer="0.3"/>
  <pageSetup paperSize="300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Q70"/>
  <sheetViews>
    <sheetView workbookViewId="0">
      <pane xSplit="10335" ySplit="3600" topLeftCell="AS4" activePane="bottomRight"/>
      <selection activeCell="A4" sqref="A1:XFD1048576"/>
      <selection pane="topRight" activeCell="AU1" sqref="AU1:AV1048576"/>
      <selection pane="bottomLeft" activeCell="J18" sqref="J18"/>
      <selection pane="bottomRight" activeCell="AV6" sqref="AV6"/>
    </sheetView>
  </sheetViews>
  <sheetFormatPr defaultRowHeight="15"/>
  <cols>
    <col min="1" max="1" width="4.7109375" customWidth="1"/>
    <col min="2" max="2" width="5.5703125" customWidth="1"/>
    <col min="3" max="3" width="4.7109375" customWidth="1"/>
    <col min="4" max="4" width="38.28515625" customWidth="1"/>
    <col min="5" max="5" width="3.42578125" style="1" customWidth="1"/>
    <col min="6" max="10" width="19" style="1" customWidth="1"/>
    <col min="11" max="11" width="3.140625" style="1" customWidth="1"/>
    <col min="12" max="14" width="13.85546875" style="1" customWidth="1"/>
    <col min="15" max="15" width="5" style="1" customWidth="1"/>
    <col min="16" max="20" width="14.85546875" style="1" customWidth="1"/>
    <col min="21" max="21" width="2.85546875" style="1" customWidth="1"/>
    <col min="22" max="22" width="13.85546875" style="1" bestFit="1" customWidth="1"/>
    <col min="23" max="23" width="18.140625" style="1" customWidth="1"/>
    <col min="24" max="24" width="19.28515625" style="1" customWidth="1"/>
    <col min="25" max="26" width="13.85546875" style="1" customWidth="1"/>
    <col min="27" max="27" width="3" style="1" customWidth="1"/>
    <col min="28" max="28" width="15.42578125" style="1" bestFit="1" customWidth="1"/>
    <col min="29" max="32" width="15.42578125" style="1" customWidth="1"/>
    <col min="33" max="33" width="5.7109375" style="30" customWidth="1"/>
    <col min="34" max="34" width="16" style="1" customWidth="1"/>
    <col min="35" max="35" width="17.140625" style="1" customWidth="1"/>
    <col min="36" max="36" width="18.140625" style="1" customWidth="1"/>
    <col min="37" max="38" width="14.85546875" style="1" customWidth="1"/>
    <col min="39" max="39" width="6" style="1" customWidth="1"/>
    <col min="40" max="40" width="13.85546875" style="1" bestFit="1" customWidth="1"/>
    <col min="41" max="44" width="13.85546875" style="1" customWidth="1"/>
    <col min="45" max="45" width="6" style="1" customWidth="1"/>
    <col min="46" max="46" width="14" style="1" bestFit="1" customWidth="1"/>
    <col min="47" max="48" width="14" style="1" customWidth="1"/>
    <col min="49" max="49" width="4.85546875" style="1" customWidth="1"/>
    <col min="50" max="50" width="15.42578125" style="1" bestFit="1" customWidth="1"/>
    <col min="51" max="52" width="15.42578125" style="1" customWidth="1"/>
    <col min="53" max="53" width="4.85546875" style="1" customWidth="1"/>
    <col min="54" max="54" width="11.7109375" style="1" bestFit="1" customWidth="1"/>
    <col min="55" max="55" width="4.5703125" style="1" customWidth="1"/>
    <col min="56" max="56" width="17.7109375" style="1" bestFit="1" customWidth="1"/>
    <col min="57" max="57" width="7.140625" style="1" customWidth="1"/>
    <col min="58" max="60" width="17.7109375" style="1" customWidth="1"/>
    <col min="61" max="61" width="5.42578125" style="1" customWidth="1"/>
    <col min="62" max="62" width="11.85546875" style="1" bestFit="1" customWidth="1"/>
    <col min="63" max="63" width="4.85546875" style="30" customWidth="1"/>
    <col min="64" max="64" width="16.140625" style="1" bestFit="1" customWidth="1"/>
    <col min="65" max="66" width="16.140625" style="1" customWidth="1"/>
    <col min="67" max="67" width="5.28515625" style="1" customWidth="1"/>
    <col min="68" max="68" width="15.42578125" style="1" bestFit="1" customWidth="1"/>
    <col min="69" max="70" width="15.42578125" style="1" customWidth="1"/>
    <col min="71" max="71" width="5.28515625" style="1" customWidth="1"/>
    <col min="72" max="72" width="14" style="1" bestFit="1" customWidth="1"/>
    <col min="73" max="74" width="14" style="1" customWidth="1"/>
    <col min="75" max="75" width="3.28515625" style="1" customWidth="1"/>
    <col min="76" max="76" width="14" style="1" bestFit="1" customWidth="1"/>
    <col min="77" max="78" width="14" style="1" customWidth="1"/>
    <col min="79" max="79" width="2.85546875" style="1" customWidth="1"/>
    <col min="80" max="80" width="15.5703125" style="1" bestFit="1" customWidth="1"/>
    <col min="81" max="82" width="15.5703125" style="1" customWidth="1"/>
    <col min="83" max="83" width="3.28515625" style="1" customWidth="1"/>
    <col min="84" max="84" width="15.42578125" style="1" bestFit="1" customWidth="1"/>
    <col min="85" max="86" width="15.42578125" style="1" customWidth="1"/>
    <col min="87" max="87" width="3.28515625" style="1" customWidth="1"/>
    <col min="88" max="88" width="15.42578125" style="1" bestFit="1" customWidth="1"/>
    <col min="89" max="90" width="15.42578125" style="1" customWidth="1"/>
    <col min="91" max="91" width="4" style="1" customWidth="1"/>
    <col min="92" max="92" width="13.28515625" style="1" bestFit="1" customWidth="1"/>
    <col min="93" max="93" width="4.140625" style="1" customWidth="1"/>
    <col min="94" max="94" width="17.85546875" style="1" customWidth="1"/>
    <col min="95" max="95" width="15.42578125" bestFit="1" customWidth="1"/>
  </cols>
  <sheetData>
    <row r="1" spans="1:94">
      <c r="A1" s="2" t="s">
        <v>1</v>
      </c>
      <c r="B1" s="2"/>
      <c r="C1" s="2" t="s">
        <v>2</v>
      </c>
      <c r="D1" s="3"/>
      <c r="E1" s="106"/>
    </row>
    <row r="2" spans="1:94">
      <c r="A2" s="2"/>
      <c r="B2" s="2"/>
      <c r="C2" s="2"/>
      <c r="D2" s="2"/>
      <c r="E2" s="27"/>
    </row>
    <row r="3" spans="1:94">
      <c r="A3" s="359" t="s">
        <v>3</v>
      </c>
      <c r="B3" s="359"/>
      <c r="C3" s="359"/>
      <c r="D3" s="359"/>
      <c r="E3" s="130"/>
    </row>
    <row r="4" spans="1:94">
      <c r="A4" s="360" t="s">
        <v>0</v>
      </c>
      <c r="B4" s="360"/>
      <c r="C4" s="360"/>
      <c r="D4" s="360"/>
      <c r="E4" s="131"/>
      <c r="CF4" s="1">
        <v>3876645429</v>
      </c>
      <c r="CJ4" s="1">
        <f>CF24+CF4</f>
        <v>3911405429</v>
      </c>
    </row>
    <row r="5" spans="1:94">
      <c r="A5" s="360" t="s">
        <v>358</v>
      </c>
      <c r="B5" s="360"/>
      <c r="C5" s="360"/>
      <c r="D5" s="360"/>
      <c r="E5" s="131"/>
      <c r="P5" s="1">
        <f>P6-P30</f>
        <v>-1010238167</v>
      </c>
    </row>
    <row r="6" spans="1:94">
      <c r="A6" s="4"/>
      <c r="B6" s="4"/>
      <c r="C6" s="4"/>
      <c r="D6" s="4"/>
      <c r="E6" s="28"/>
      <c r="P6" s="1">
        <v>6857446166</v>
      </c>
    </row>
    <row r="7" spans="1:94" ht="15" customHeight="1">
      <c r="A7" s="361" t="s">
        <v>4</v>
      </c>
      <c r="B7" s="364" t="s">
        <v>5</v>
      </c>
      <c r="C7" s="364" t="s">
        <v>6</v>
      </c>
      <c r="D7" s="364" t="s">
        <v>7</v>
      </c>
      <c r="E7" s="299"/>
      <c r="F7" s="367" t="s">
        <v>160</v>
      </c>
      <c r="G7" s="181"/>
      <c r="H7" s="181"/>
      <c r="I7" s="181"/>
      <c r="J7" s="181"/>
      <c r="K7" s="370" t="s">
        <v>161</v>
      </c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2"/>
      <c r="BC7" s="295"/>
      <c r="BD7" s="370" t="s">
        <v>171</v>
      </c>
      <c r="BE7" s="371"/>
      <c r="BF7" s="371"/>
      <c r="BG7" s="371"/>
      <c r="BH7" s="371"/>
      <c r="BI7" s="371"/>
      <c r="BJ7" s="371"/>
      <c r="BK7" s="282"/>
      <c r="BL7" s="371" t="s">
        <v>174</v>
      </c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01"/>
      <c r="BZ7" s="301"/>
      <c r="CA7" s="295"/>
      <c r="CB7" s="373" t="s">
        <v>179</v>
      </c>
      <c r="CC7" s="374"/>
      <c r="CD7" s="374"/>
      <c r="CE7" s="374"/>
      <c r="CF7" s="374"/>
      <c r="CG7" s="374"/>
      <c r="CH7" s="374"/>
      <c r="CI7" s="374"/>
      <c r="CJ7" s="374"/>
      <c r="CK7" s="301"/>
      <c r="CL7" s="301"/>
      <c r="CM7" s="295"/>
      <c r="CN7" s="375" t="s">
        <v>183</v>
      </c>
      <c r="CO7" s="296"/>
      <c r="CP7" s="367" t="s">
        <v>184</v>
      </c>
    </row>
    <row r="8" spans="1:94" ht="15" customHeight="1">
      <c r="A8" s="362"/>
      <c r="B8" s="365"/>
      <c r="C8" s="365"/>
      <c r="D8" s="365"/>
      <c r="E8" s="300"/>
      <c r="F8" s="368"/>
      <c r="G8" s="142"/>
      <c r="H8" s="142"/>
      <c r="I8" s="142"/>
      <c r="J8" s="142"/>
      <c r="K8" s="142" t="s">
        <v>218</v>
      </c>
      <c r="L8" s="105" t="s">
        <v>162</v>
      </c>
      <c r="M8" s="105"/>
      <c r="N8" s="105"/>
      <c r="O8" s="105" t="s">
        <v>218</v>
      </c>
      <c r="P8" s="42" t="s">
        <v>163</v>
      </c>
      <c r="Q8" s="105"/>
      <c r="R8" s="105"/>
      <c r="S8" s="105"/>
      <c r="T8" s="105"/>
      <c r="U8" s="105" t="s">
        <v>218</v>
      </c>
      <c r="V8" s="105" t="s">
        <v>164</v>
      </c>
      <c r="W8" s="105"/>
      <c r="X8" s="105"/>
      <c r="Y8" s="105"/>
      <c r="Z8" s="105"/>
      <c r="AA8" s="105" t="s">
        <v>218</v>
      </c>
      <c r="AB8" s="42" t="s">
        <v>165</v>
      </c>
      <c r="AC8" s="105"/>
      <c r="AD8" s="105"/>
      <c r="AE8" s="105"/>
      <c r="AF8" s="105"/>
      <c r="AG8" s="275" t="s">
        <v>218</v>
      </c>
      <c r="AH8" s="105" t="s">
        <v>166</v>
      </c>
      <c r="AI8" s="105"/>
      <c r="AJ8" s="105"/>
      <c r="AK8" s="105"/>
      <c r="AL8" s="105"/>
      <c r="AM8" s="105" t="s">
        <v>218</v>
      </c>
      <c r="AN8" s="42" t="s">
        <v>167</v>
      </c>
      <c r="AO8" s="105"/>
      <c r="AP8" s="105"/>
      <c r="AQ8" s="105"/>
      <c r="AR8" s="105"/>
      <c r="AS8" s="105" t="s">
        <v>218</v>
      </c>
      <c r="AT8" s="105" t="s">
        <v>168</v>
      </c>
      <c r="AU8" s="105"/>
      <c r="AV8" s="105"/>
      <c r="AW8" s="105" t="s">
        <v>218</v>
      </c>
      <c r="AX8" s="42" t="s">
        <v>169</v>
      </c>
      <c r="AY8" s="105"/>
      <c r="AZ8" s="105"/>
      <c r="BA8" s="105" t="s">
        <v>218</v>
      </c>
      <c r="BB8" s="105" t="s">
        <v>170</v>
      </c>
      <c r="BC8" s="105" t="s">
        <v>218</v>
      </c>
      <c r="BD8" s="42" t="s">
        <v>172</v>
      </c>
      <c r="BE8" s="42"/>
      <c r="BF8" s="42"/>
      <c r="BG8" s="42"/>
      <c r="BH8" s="42"/>
      <c r="BI8" s="42" t="s">
        <v>218</v>
      </c>
      <c r="BJ8" s="42" t="s">
        <v>173</v>
      </c>
      <c r="BK8" s="283" t="s">
        <v>218</v>
      </c>
      <c r="BL8" s="143" t="s">
        <v>175</v>
      </c>
      <c r="BM8" s="143"/>
      <c r="BN8" s="143"/>
      <c r="BO8" s="42" t="s">
        <v>218</v>
      </c>
      <c r="BP8" s="42" t="s">
        <v>176</v>
      </c>
      <c r="BQ8" s="42"/>
      <c r="BR8" s="42"/>
      <c r="BS8" s="42" t="s">
        <v>218</v>
      </c>
      <c r="BT8" s="42" t="s">
        <v>177</v>
      </c>
      <c r="BU8" s="42"/>
      <c r="BV8" s="42"/>
      <c r="BW8" s="42" t="s">
        <v>218</v>
      </c>
      <c r="BX8" s="42" t="s">
        <v>178</v>
      </c>
      <c r="BY8" s="105"/>
      <c r="BZ8" s="105"/>
      <c r="CA8" s="105" t="s">
        <v>218</v>
      </c>
      <c r="CB8" s="105" t="s">
        <v>180</v>
      </c>
      <c r="CC8" s="105"/>
      <c r="CD8" s="105"/>
      <c r="CE8" s="105" t="s">
        <v>218</v>
      </c>
      <c r="CF8" s="42" t="s">
        <v>181</v>
      </c>
      <c r="CG8" s="105"/>
      <c r="CH8" s="105"/>
      <c r="CI8" s="105" t="s">
        <v>218</v>
      </c>
      <c r="CJ8" s="105" t="s">
        <v>182</v>
      </c>
      <c r="CK8" s="105"/>
      <c r="CL8" s="105"/>
      <c r="CM8" s="105"/>
      <c r="CN8" s="376"/>
      <c r="CO8" s="297"/>
      <c r="CP8" s="368"/>
    </row>
    <row r="9" spans="1:94">
      <c r="A9" s="363"/>
      <c r="B9" s="366"/>
      <c r="C9" s="366"/>
      <c r="D9" s="366"/>
      <c r="E9" s="293" t="s">
        <v>218</v>
      </c>
      <c r="F9" s="369"/>
      <c r="G9" s="144"/>
      <c r="H9" s="144"/>
      <c r="I9" s="144"/>
      <c r="J9" s="144"/>
      <c r="K9" s="144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6"/>
      <c r="AC9" s="45"/>
      <c r="AD9" s="45"/>
      <c r="AE9" s="45"/>
      <c r="AF9" s="45"/>
      <c r="AG9" s="276"/>
      <c r="AH9" s="45"/>
      <c r="AI9" s="45"/>
      <c r="AJ9" s="45"/>
      <c r="AK9" s="45"/>
      <c r="AL9" s="45"/>
      <c r="AM9" s="45"/>
      <c r="AN9" s="46"/>
      <c r="AO9" s="45"/>
      <c r="AP9" s="45"/>
      <c r="AQ9" s="45"/>
      <c r="AR9" s="45"/>
      <c r="AS9" s="45"/>
      <c r="AT9" s="45"/>
      <c r="AU9" s="45"/>
      <c r="AV9" s="45"/>
      <c r="AW9" s="45"/>
      <c r="AX9" s="46"/>
      <c r="AY9" s="45"/>
      <c r="AZ9" s="45"/>
      <c r="BA9" s="45"/>
      <c r="BB9" s="45"/>
      <c r="BC9" s="45"/>
      <c r="BD9" s="46"/>
      <c r="BE9" s="46"/>
      <c r="BF9" s="46"/>
      <c r="BG9" s="46"/>
      <c r="BH9" s="46"/>
      <c r="BI9" s="46"/>
      <c r="BJ9" s="46"/>
      <c r="BK9" s="284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5"/>
      <c r="BZ9" s="45"/>
      <c r="CA9" s="45"/>
      <c r="CB9" s="45"/>
      <c r="CC9" s="45"/>
      <c r="CD9" s="45"/>
      <c r="CE9" s="45"/>
      <c r="CF9" s="46"/>
      <c r="CG9" s="45"/>
      <c r="CH9" s="45"/>
      <c r="CI9" s="45"/>
      <c r="CJ9" s="45"/>
      <c r="CK9" s="45"/>
      <c r="CL9" s="45"/>
      <c r="CM9" s="45"/>
      <c r="CN9" s="377"/>
      <c r="CO9" s="298"/>
      <c r="CP9" s="369"/>
    </row>
    <row r="10" spans="1:94">
      <c r="A10" s="5">
        <v>1</v>
      </c>
      <c r="B10" s="5">
        <v>2</v>
      </c>
      <c r="C10" s="6"/>
      <c r="D10" s="5">
        <v>4</v>
      </c>
      <c r="E10" s="48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277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277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</row>
    <row r="11" spans="1:94">
      <c r="A11" s="5"/>
      <c r="B11" s="5"/>
      <c r="C11" s="6"/>
      <c r="D11" s="5"/>
      <c r="E11" s="48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277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77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</row>
    <row r="12" spans="1:94">
      <c r="A12" s="7" t="s">
        <v>15</v>
      </c>
      <c r="B12" s="7" t="s">
        <v>15</v>
      </c>
      <c r="C12" s="8"/>
      <c r="D12" s="10" t="s">
        <v>17</v>
      </c>
      <c r="E12" s="10"/>
      <c r="F12" s="50">
        <v>497694000</v>
      </c>
      <c r="G12" s="50"/>
      <c r="H12" s="50">
        <v>28037768236</v>
      </c>
      <c r="I12" s="50">
        <f>F12+H12</f>
        <v>28535462236</v>
      </c>
      <c r="J12" s="50"/>
      <c r="K12" s="50"/>
      <c r="L12" s="50">
        <v>29290000</v>
      </c>
      <c r="M12" s="50">
        <v>4500000</v>
      </c>
      <c r="N12" s="50">
        <f>M12+L12</f>
        <v>33790000</v>
      </c>
      <c r="O12" s="50"/>
      <c r="P12" s="50">
        <v>63356000</v>
      </c>
      <c r="Q12" s="50">
        <v>243645000</v>
      </c>
      <c r="R12" s="50">
        <f>P12+Q12</f>
        <v>307001000</v>
      </c>
      <c r="S12" s="50"/>
      <c r="T12" s="50"/>
      <c r="U12" s="50"/>
      <c r="V12" s="50">
        <v>276390000</v>
      </c>
      <c r="W12" s="50">
        <v>4098043835</v>
      </c>
      <c r="X12" s="50">
        <f>V12+W12</f>
        <v>4374433835</v>
      </c>
      <c r="Y12" s="50"/>
      <c r="Z12" s="50"/>
      <c r="AA12" s="50"/>
      <c r="AB12" s="50">
        <v>4300000</v>
      </c>
      <c r="AC12" s="50">
        <v>250370000</v>
      </c>
      <c r="AD12" s="50">
        <f>AB12+AC12</f>
        <v>254670000</v>
      </c>
      <c r="AE12" s="50"/>
      <c r="AF12" s="50"/>
      <c r="AG12" s="277"/>
      <c r="AH12" s="50">
        <v>3200329056</v>
      </c>
      <c r="AI12" s="50">
        <v>20055030451</v>
      </c>
      <c r="AJ12" s="50">
        <f>AH12+AI12</f>
        <v>23255359507</v>
      </c>
      <c r="AK12" s="50"/>
      <c r="AL12" s="50"/>
      <c r="AM12" s="50"/>
      <c r="AN12" s="50">
        <v>526469024</v>
      </c>
      <c r="AO12" s="50">
        <v>464727500</v>
      </c>
      <c r="AP12" s="50">
        <f>AN12+AO12</f>
        <v>991196524</v>
      </c>
      <c r="AQ12" s="50"/>
      <c r="AR12" s="50"/>
      <c r="AS12" s="50"/>
      <c r="AT12" s="50"/>
      <c r="AU12" s="50">
        <v>101640300</v>
      </c>
      <c r="AV12" s="50">
        <f>AT12+AU12</f>
        <v>101640300</v>
      </c>
      <c r="AW12" s="50"/>
      <c r="AX12" s="50">
        <v>174984532</v>
      </c>
      <c r="AY12" s="50">
        <v>1764108293.2</v>
      </c>
      <c r="AZ12" s="50">
        <f>AX12+AY12</f>
        <v>1939092825.2</v>
      </c>
      <c r="BA12" s="50"/>
      <c r="BB12" s="50">
        <v>7350000</v>
      </c>
      <c r="BC12" s="50"/>
      <c r="BD12" s="50">
        <v>36397866525.059998</v>
      </c>
      <c r="BE12" s="50"/>
      <c r="BF12" s="50">
        <v>86545453176.659058</v>
      </c>
      <c r="BG12" s="50">
        <f>BD12+BF12</f>
        <v>122943319701.71906</v>
      </c>
      <c r="BH12" s="50"/>
      <c r="BI12" s="50"/>
      <c r="BJ12" s="50">
        <v>800000</v>
      </c>
      <c r="BK12" s="277"/>
      <c r="BL12" s="50">
        <v>36444404</v>
      </c>
      <c r="BM12" s="50">
        <v>120600000</v>
      </c>
      <c r="BN12" s="50">
        <f>BL12+BM12</f>
        <v>157044404</v>
      </c>
      <c r="BO12" s="50"/>
      <c r="BP12" s="50">
        <v>1413211667.1099999</v>
      </c>
      <c r="BQ12" s="50">
        <v>406409000</v>
      </c>
      <c r="BR12" s="50">
        <f>BP12+BQ12</f>
        <v>1819620667.1099999</v>
      </c>
      <c r="BS12" s="50"/>
      <c r="BT12" s="50">
        <v>82139000</v>
      </c>
      <c r="BU12" s="50">
        <v>93013800</v>
      </c>
      <c r="BV12" s="50">
        <f>BT12+BU12</f>
        <v>175152800</v>
      </c>
      <c r="BW12" s="50"/>
      <c r="BX12" s="50"/>
      <c r="BY12" s="50">
        <v>99095000</v>
      </c>
      <c r="BZ12" s="50">
        <f>BX12+BY12</f>
        <v>99095000</v>
      </c>
      <c r="CA12" s="50"/>
      <c r="CB12" s="50">
        <v>1251144967.48</v>
      </c>
      <c r="CC12" s="50">
        <v>6645162412.9099998</v>
      </c>
      <c r="CD12" s="50">
        <f>CB12+CC12</f>
        <v>7896307380.3899994</v>
      </c>
      <c r="CE12" s="50"/>
      <c r="CF12" s="50">
        <v>1135688023.5</v>
      </c>
      <c r="CG12" s="50">
        <v>1377889080.5</v>
      </c>
      <c r="CH12" s="50">
        <f>CF12+CG12</f>
        <v>2513577104</v>
      </c>
      <c r="CI12" s="50"/>
      <c r="CJ12" s="50"/>
      <c r="CK12" s="50">
        <v>16666100</v>
      </c>
      <c r="CL12" s="50">
        <f>CJ12+CK12</f>
        <v>16666100</v>
      </c>
      <c r="CM12" s="50"/>
      <c r="CN12" s="50"/>
      <c r="CO12" s="50">
        <f t="shared" ref="CO12:CO43" si="0">E12+K12+O12+U12+AA12+AG12+AM12+AS12+AW12+BA12+BC12+BI12+BK12+BO12+BS12+BW12+CA12+CE12+CI12+CM12</f>
        <v>0</v>
      </c>
      <c r="CP12" s="50">
        <f t="shared" ref="CP12:CP43" si="1">F12+L12+P12+V12+AB12+AH12+AN12+AT12+AX12+BB12+BD12+BJ12+BL12+BP12+BT12+BX12+CB12+CF12+CJ12+CN12</f>
        <v>45097457199.150002</v>
      </c>
    </row>
    <row r="13" spans="1:94" s="18" customFormat="1">
      <c r="A13" s="16">
        <v>2</v>
      </c>
      <c r="B13" s="16" t="s">
        <v>18</v>
      </c>
      <c r="C13" s="16" t="s">
        <v>19</v>
      </c>
      <c r="D13" s="17" t="s">
        <v>20</v>
      </c>
      <c r="E13" s="145">
        <v>2</v>
      </c>
      <c r="F13" s="102">
        <v>319247500</v>
      </c>
      <c r="G13" s="102"/>
      <c r="H13" s="102"/>
      <c r="I13" s="102"/>
      <c r="J13" s="102"/>
      <c r="K13" s="102">
        <v>15</v>
      </c>
      <c r="L13" s="102">
        <v>242548050</v>
      </c>
      <c r="M13" s="102"/>
      <c r="N13" s="102"/>
      <c r="O13" s="102">
        <v>70</v>
      </c>
      <c r="P13" s="102">
        <v>3470358672.9000001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278">
        <v>566</v>
      </c>
      <c r="AH13" s="102">
        <v>1927075146.5799999</v>
      </c>
      <c r="AI13" s="102"/>
      <c r="AJ13" s="102"/>
      <c r="AK13" s="102"/>
      <c r="AL13" s="102"/>
      <c r="AM13" s="102">
        <v>52</v>
      </c>
      <c r="AN13" s="102">
        <v>180040750</v>
      </c>
      <c r="AO13" s="102"/>
      <c r="AP13" s="102"/>
      <c r="AQ13" s="102"/>
      <c r="AR13" s="102"/>
      <c r="AS13" s="102">
        <v>979</v>
      </c>
      <c r="AT13" s="102">
        <v>5264929337.5299997</v>
      </c>
      <c r="AU13" s="102"/>
      <c r="AV13" s="102"/>
      <c r="AW13" s="102">
        <v>29</v>
      </c>
      <c r="AX13" s="102">
        <v>925938212.94000006</v>
      </c>
      <c r="AY13" s="102"/>
      <c r="AZ13" s="102"/>
      <c r="BA13" s="102">
        <v>1</v>
      </c>
      <c r="BB13" s="102">
        <v>19415000</v>
      </c>
      <c r="BC13" s="102">
        <v>23</v>
      </c>
      <c r="BD13" s="102">
        <v>11965687321</v>
      </c>
      <c r="BE13" s="102"/>
      <c r="BF13" s="102"/>
      <c r="BG13" s="102"/>
      <c r="BH13" s="102"/>
      <c r="BI13" s="102"/>
      <c r="BJ13" s="102"/>
      <c r="BK13" s="278">
        <v>1</v>
      </c>
      <c r="BL13" s="102">
        <v>88010744</v>
      </c>
      <c r="BM13" s="102"/>
      <c r="BN13" s="102"/>
      <c r="BO13" s="102"/>
      <c r="BP13" s="102"/>
      <c r="BQ13" s="102"/>
      <c r="BR13" s="102"/>
      <c r="BS13" s="102">
        <v>6</v>
      </c>
      <c r="BT13" s="102">
        <v>60667960</v>
      </c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>
        <v>2</v>
      </c>
      <c r="CN13" s="102">
        <v>780683400</v>
      </c>
      <c r="CO13" s="50">
        <f t="shared" si="0"/>
        <v>1746</v>
      </c>
      <c r="CP13" s="50">
        <f t="shared" si="1"/>
        <v>25244602094.949997</v>
      </c>
    </row>
    <row r="14" spans="1:94">
      <c r="A14" s="7">
        <v>3</v>
      </c>
      <c r="B14" s="7" t="s">
        <v>21</v>
      </c>
      <c r="C14" s="7" t="s">
        <v>22</v>
      </c>
      <c r="D14" s="8" t="s">
        <v>23</v>
      </c>
      <c r="E14" s="10">
        <v>1</v>
      </c>
      <c r="F14" s="15">
        <v>530750000</v>
      </c>
      <c r="G14" s="15"/>
      <c r="H14" s="15"/>
      <c r="I14" s="15"/>
      <c r="J14" s="15"/>
      <c r="K14" s="15">
        <v>9</v>
      </c>
      <c r="L14" s="15">
        <v>825548500</v>
      </c>
      <c r="M14" s="15"/>
      <c r="N14" s="15"/>
      <c r="O14" s="15">
        <v>18</v>
      </c>
      <c r="P14" s="15">
        <v>638364500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88">
        <v>355</v>
      </c>
      <c r="AH14" s="15">
        <v>1387419880</v>
      </c>
      <c r="AI14" s="15"/>
      <c r="AJ14" s="15"/>
      <c r="AK14" s="15"/>
      <c r="AL14" s="15"/>
      <c r="AM14" s="15">
        <v>12</v>
      </c>
      <c r="AN14" s="15">
        <v>49874350.899999999</v>
      </c>
      <c r="AO14" s="15"/>
      <c r="AP14" s="15"/>
      <c r="AQ14" s="15"/>
      <c r="AR14" s="15"/>
      <c r="AS14" s="15">
        <v>367</v>
      </c>
      <c r="AT14" s="15">
        <v>8310682848.1599998</v>
      </c>
      <c r="AU14" s="15"/>
      <c r="AV14" s="15"/>
      <c r="AW14" s="15">
        <v>1</v>
      </c>
      <c r="AX14" s="15">
        <v>25300000</v>
      </c>
      <c r="AY14" s="15"/>
      <c r="AZ14" s="15"/>
      <c r="BA14" s="15"/>
      <c r="BB14" s="15"/>
      <c r="BC14" s="15">
        <v>24</v>
      </c>
      <c r="BD14" s="15">
        <v>18062268846.330002</v>
      </c>
      <c r="BE14" s="15"/>
      <c r="BF14" s="15"/>
      <c r="BG14" s="15"/>
      <c r="BH14" s="15"/>
      <c r="BI14" s="15"/>
      <c r="BJ14" s="15"/>
      <c r="BK14" s="188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>
        <v>4</v>
      </c>
      <c r="CN14" s="15">
        <v>3642694500</v>
      </c>
      <c r="CO14" s="50">
        <f t="shared" si="0"/>
        <v>791</v>
      </c>
      <c r="CP14" s="50">
        <f t="shared" si="1"/>
        <v>33472903425.389999</v>
      </c>
    </row>
    <row r="15" spans="1:94">
      <c r="A15" s="7">
        <v>4</v>
      </c>
      <c r="B15" s="7" t="s">
        <v>24</v>
      </c>
      <c r="C15" s="7" t="s">
        <v>25</v>
      </c>
      <c r="D15" s="8" t="s">
        <v>26</v>
      </c>
      <c r="E15" s="10"/>
      <c r="F15" s="15"/>
      <c r="G15" s="15"/>
      <c r="H15" s="15"/>
      <c r="I15" s="15"/>
      <c r="J15" s="15"/>
      <c r="K15" s="15">
        <v>2</v>
      </c>
      <c r="L15" s="15">
        <v>1255452660</v>
      </c>
      <c r="M15" s="15"/>
      <c r="N15" s="15"/>
      <c r="O15" s="15">
        <v>11</v>
      </c>
      <c r="P15" s="15">
        <v>1072593000</v>
      </c>
      <c r="Q15" s="15"/>
      <c r="R15" s="15"/>
      <c r="S15" s="15"/>
      <c r="T15" s="15"/>
      <c r="U15" s="15">
        <v>3</v>
      </c>
      <c r="V15" s="15">
        <v>106205000</v>
      </c>
      <c r="W15" s="15"/>
      <c r="X15" s="15"/>
      <c r="Y15" s="15"/>
      <c r="Z15" s="15"/>
      <c r="AA15" s="15">
        <v>1</v>
      </c>
      <c r="AB15" s="15">
        <v>5995000</v>
      </c>
      <c r="AC15" s="15"/>
      <c r="AD15" s="15"/>
      <c r="AE15" s="15"/>
      <c r="AF15" s="15"/>
      <c r="AG15" s="188">
        <v>44</v>
      </c>
      <c r="AH15" s="15">
        <v>192808000</v>
      </c>
      <c r="AI15" s="15"/>
      <c r="AJ15" s="15"/>
      <c r="AK15" s="15"/>
      <c r="AL15" s="15"/>
      <c r="AM15" s="15">
        <v>6</v>
      </c>
      <c r="AN15" s="15">
        <v>15812500</v>
      </c>
      <c r="AO15" s="15"/>
      <c r="AP15" s="15"/>
      <c r="AQ15" s="15"/>
      <c r="AR15" s="15"/>
      <c r="AS15" s="15"/>
      <c r="AT15" s="15"/>
      <c r="AU15" s="15"/>
      <c r="AV15" s="15"/>
      <c r="AW15" s="15">
        <v>20</v>
      </c>
      <c r="AX15" s="15">
        <v>19800000</v>
      </c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88">
        <v>347</v>
      </c>
      <c r="BL15" s="15">
        <v>154571145954.5</v>
      </c>
      <c r="BM15" s="15"/>
      <c r="BN15" s="15"/>
      <c r="BO15" s="15">
        <v>71</v>
      </c>
      <c r="BP15" s="15">
        <v>14162945500</v>
      </c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>
        <v>1</v>
      </c>
      <c r="CN15" s="15">
        <v>495231468.24000001</v>
      </c>
      <c r="CO15" s="50">
        <f t="shared" si="0"/>
        <v>506</v>
      </c>
      <c r="CP15" s="50">
        <f t="shared" si="1"/>
        <v>171897989082.73999</v>
      </c>
    </row>
    <row r="16" spans="1:94" s="22" customFormat="1">
      <c r="A16" s="20">
        <v>5</v>
      </c>
      <c r="B16" s="20" t="s">
        <v>27</v>
      </c>
      <c r="C16" s="20" t="s">
        <v>28</v>
      </c>
      <c r="D16" s="21" t="s">
        <v>29</v>
      </c>
      <c r="E16" s="107"/>
      <c r="F16" s="103"/>
      <c r="G16" s="103"/>
      <c r="H16" s="103"/>
      <c r="I16" s="103"/>
      <c r="J16" s="103"/>
      <c r="K16" s="103">
        <v>4</v>
      </c>
      <c r="L16" s="103">
        <v>19250000</v>
      </c>
      <c r="M16" s="103"/>
      <c r="N16" s="103"/>
      <c r="O16" s="103">
        <v>14</v>
      </c>
      <c r="P16" s="141">
        <v>584461000</v>
      </c>
      <c r="Q16" s="141"/>
      <c r="R16" s="141"/>
      <c r="S16" s="141"/>
      <c r="T16" s="141"/>
      <c r="U16" s="103">
        <v>1</v>
      </c>
      <c r="V16" s="103">
        <v>14960000</v>
      </c>
      <c r="W16" s="103"/>
      <c r="X16" s="103"/>
      <c r="Y16" s="103"/>
      <c r="Z16" s="103"/>
      <c r="AA16" s="103">
        <v>8</v>
      </c>
      <c r="AB16" s="103">
        <v>51975000</v>
      </c>
      <c r="AC16" s="103"/>
      <c r="AD16" s="103"/>
      <c r="AE16" s="103"/>
      <c r="AF16" s="103"/>
      <c r="AG16" s="279">
        <v>80</v>
      </c>
      <c r="AH16" s="103">
        <v>466827950</v>
      </c>
      <c r="AI16" s="103"/>
      <c r="AJ16" s="103"/>
      <c r="AK16" s="103"/>
      <c r="AL16" s="103"/>
      <c r="AM16" s="103">
        <v>17</v>
      </c>
      <c r="AN16" s="103">
        <v>47285000</v>
      </c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>
        <v>73</v>
      </c>
      <c r="BD16" s="103">
        <v>19883578762.119999</v>
      </c>
      <c r="BE16" s="103"/>
      <c r="BF16" s="103"/>
      <c r="BG16" s="103"/>
      <c r="BH16" s="103"/>
      <c r="BI16" s="103">
        <v>2</v>
      </c>
      <c r="BJ16" s="103">
        <v>198251169</v>
      </c>
      <c r="BK16" s="279">
        <v>280</v>
      </c>
      <c r="BL16" s="103">
        <v>34995608000</v>
      </c>
      <c r="BM16" s="103"/>
      <c r="BN16" s="103"/>
      <c r="BO16" s="103">
        <v>55</v>
      </c>
      <c r="BP16" s="103">
        <v>6424731000</v>
      </c>
      <c r="BQ16" s="103"/>
      <c r="BR16" s="103"/>
      <c r="BS16" s="103">
        <v>33</v>
      </c>
      <c r="BT16" s="103">
        <v>5122652950</v>
      </c>
      <c r="BU16" s="103"/>
      <c r="BV16" s="103"/>
      <c r="BW16" s="103">
        <v>67</v>
      </c>
      <c r="BX16" s="103">
        <v>23613644000</v>
      </c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50">
        <f t="shared" si="0"/>
        <v>634</v>
      </c>
      <c r="CP16" s="50">
        <f t="shared" si="1"/>
        <v>91423224831.119995</v>
      </c>
    </row>
    <row r="17" spans="1:95" s="22" customFormat="1">
      <c r="A17" s="20">
        <v>6</v>
      </c>
      <c r="B17" s="20" t="s">
        <v>30</v>
      </c>
      <c r="C17" s="20" t="s">
        <v>31</v>
      </c>
      <c r="D17" s="21" t="s">
        <v>32</v>
      </c>
      <c r="E17" s="107"/>
      <c r="F17" s="103"/>
      <c r="G17" s="103"/>
      <c r="H17" s="103"/>
      <c r="I17" s="103"/>
      <c r="J17" s="103"/>
      <c r="K17" s="103"/>
      <c r="L17" s="103"/>
      <c r="M17" s="103"/>
      <c r="N17" s="103"/>
      <c r="O17" s="103">
        <v>1</v>
      </c>
      <c r="P17" s="103">
        <v>293490000</v>
      </c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279">
        <v>65</v>
      </c>
      <c r="AH17" s="103">
        <v>426835700</v>
      </c>
      <c r="AI17" s="103"/>
      <c r="AJ17" s="103"/>
      <c r="AK17" s="103"/>
      <c r="AL17" s="103"/>
      <c r="AM17" s="103">
        <v>3</v>
      </c>
      <c r="AN17" s="103">
        <v>57860000</v>
      </c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>
        <v>9</v>
      </c>
      <c r="BD17" s="103">
        <v>5203198033</v>
      </c>
      <c r="BE17" s="103"/>
      <c r="BF17" s="103"/>
      <c r="BG17" s="103"/>
      <c r="BH17" s="103"/>
      <c r="BI17" s="103">
        <v>10</v>
      </c>
      <c r="BJ17" s="103">
        <v>14500000</v>
      </c>
      <c r="BK17" s="279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50">
        <f t="shared" si="0"/>
        <v>88</v>
      </c>
      <c r="CP17" s="50">
        <f t="shared" si="1"/>
        <v>5995883733</v>
      </c>
    </row>
    <row r="18" spans="1:95" s="22" customFormat="1">
      <c r="A18" s="20">
        <v>7</v>
      </c>
      <c r="B18" s="20" t="s">
        <v>33</v>
      </c>
      <c r="C18" s="20" t="s">
        <v>34</v>
      </c>
      <c r="D18" s="21" t="s">
        <v>35</v>
      </c>
      <c r="E18" s="107">
        <v>1</v>
      </c>
      <c r="F18" s="103">
        <v>487250000</v>
      </c>
      <c r="G18" s="103"/>
      <c r="H18" s="103"/>
      <c r="I18" s="103"/>
      <c r="J18" s="103"/>
      <c r="K18" s="103"/>
      <c r="L18" s="103"/>
      <c r="M18" s="103"/>
      <c r="N18" s="103"/>
      <c r="O18" s="103">
        <v>4</v>
      </c>
      <c r="P18" s="103">
        <v>223388000</v>
      </c>
      <c r="Q18" s="103"/>
      <c r="R18" s="103"/>
      <c r="S18" s="103"/>
      <c r="T18" s="103"/>
      <c r="U18" s="141">
        <v>1</v>
      </c>
      <c r="V18" s="141">
        <v>3998500</v>
      </c>
      <c r="W18" s="141"/>
      <c r="X18" s="141"/>
      <c r="Y18" s="141"/>
      <c r="Z18" s="141"/>
      <c r="AA18" s="103"/>
      <c r="AB18" s="103"/>
      <c r="AC18" s="103"/>
      <c r="AD18" s="103"/>
      <c r="AE18" s="103"/>
      <c r="AF18" s="103"/>
      <c r="AG18" s="279">
        <v>34</v>
      </c>
      <c r="AH18" s="103">
        <v>165943910</v>
      </c>
      <c r="AI18" s="103"/>
      <c r="AJ18" s="103"/>
      <c r="AK18" s="103"/>
      <c r="AL18" s="103"/>
      <c r="AM18" s="103">
        <v>8</v>
      </c>
      <c r="AN18" s="103">
        <v>151328100</v>
      </c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>
        <v>3</v>
      </c>
      <c r="BD18" s="103">
        <v>557011296</v>
      </c>
      <c r="BE18" s="15">
        <v>24</v>
      </c>
      <c r="BF18" s="15">
        <v>97680000</v>
      </c>
      <c r="BG18" s="103">
        <f>BC18+BE18</f>
        <v>27</v>
      </c>
      <c r="BH18" s="103">
        <f>BD18+BF18</f>
        <v>654691296</v>
      </c>
      <c r="BI18" s="103">
        <v>159</v>
      </c>
      <c r="BJ18" s="103">
        <v>249773650</v>
      </c>
      <c r="BK18" s="279"/>
      <c r="BL18" s="103"/>
      <c r="BM18" s="103"/>
      <c r="BN18" s="103"/>
      <c r="BO18" s="103"/>
      <c r="BP18" s="103"/>
      <c r="BQ18" s="103"/>
      <c r="BR18" s="103"/>
      <c r="BS18" s="103">
        <v>1</v>
      </c>
      <c r="BT18" s="103">
        <v>9999000</v>
      </c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50">
        <f t="shared" si="0"/>
        <v>211</v>
      </c>
      <c r="CP18" s="50">
        <f t="shared" si="1"/>
        <v>1848692456</v>
      </c>
    </row>
    <row r="19" spans="1:95" s="22" customFormat="1">
      <c r="A19" s="20">
        <v>8</v>
      </c>
      <c r="B19" s="20" t="s">
        <v>36</v>
      </c>
      <c r="C19" s="20" t="s">
        <v>37</v>
      </c>
      <c r="D19" s="21" t="s">
        <v>38</v>
      </c>
      <c r="E19" s="107"/>
      <c r="F19" s="103"/>
      <c r="G19" s="103"/>
      <c r="H19" s="103"/>
      <c r="I19" s="103"/>
      <c r="J19" s="103"/>
      <c r="K19" s="103"/>
      <c r="L19" s="103"/>
      <c r="M19" s="103"/>
      <c r="N19" s="103"/>
      <c r="O19" s="141">
        <v>53</v>
      </c>
      <c r="P19" s="141">
        <v>251175000</v>
      </c>
      <c r="Q19" s="141"/>
      <c r="R19" s="141"/>
      <c r="S19" s="141"/>
      <c r="T19" s="141"/>
      <c r="U19" s="103">
        <v>6</v>
      </c>
      <c r="V19" s="103">
        <v>14850000</v>
      </c>
      <c r="W19" s="103"/>
      <c r="X19" s="103"/>
      <c r="Y19" s="103"/>
      <c r="Z19" s="103"/>
      <c r="AA19" s="141">
        <v>4</v>
      </c>
      <c r="AB19" s="141">
        <v>198275000</v>
      </c>
      <c r="AC19" s="141"/>
      <c r="AD19" s="141"/>
      <c r="AE19" s="141"/>
      <c r="AF19" s="141"/>
      <c r="AG19" s="279">
        <v>52</v>
      </c>
      <c r="AH19" s="103">
        <v>160002700</v>
      </c>
      <c r="AI19" s="103"/>
      <c r="AJ19" s="103"/>
      <c r="AK19" s="103"/>
      <c r="AL19" s="103"/>
      <c r="AM19" s="103">
        <v>1</v>
      </c>
      <c r="AN19" s="103">
        <v>14971000</v>
      </c>
      <c r="AO19" s="103"/>
      <c r="AP19" s="103"/>
      <c r="AQ19" s="103"/>
      <c r="AR19" s="103"/>
      <c r="AS19" s="103"/>
      <c r="AT19" s="103"/>
      <c r="AU19" s="103"/>
      <c r="AV19" s="103"/>
      <c r="AW19" s="103">
        <v>12</v>
      </c>
      <c r="AX19" s="103">
        <v>133485000</v>
      </c>
      <c r="AY19" s="103"/>
      <c r="AZ19" s="103"/>
      <c r="BA19" s="103"/>
      <c r="BB19" s="103"/>
      <c r="BC19" s="103">
        <v>3</v>
      </c>
      <c r="BD19" s="103">
        <v>353901694</v>
      </c>
      <c r="BE19" s="103"/>
      <c r="BF19" s="103"/>
      <c r="BG19" s="103"/>
      <c r="BH19" s="103"/>
      <c r="BI19" s="103"/>
      <c r="BJ19" s="103"/>
      <c r="BK19" s="279"/>
      <c r="BL19" s="103"/>
      <c r="BM19" s="103"/>
      <c r="BN19" s="103"/>
      <c r="BO19" s="103">
        <v>3</v>
      </c>
      <c r="BP19" s="103">
        <v>275122000</v>
      </c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50">
        <f t="shared" si="0"/>
        <v>134</v>
      </c>
      <c r="CP19" s="50">
        <f t="shared" si="1"/>
        <v>1401782394</v>
      </c>
    </row>
    <row r="20" spans="1:95" s="22" customFormat="1">
      <c r="A20" s="20">
        <v>9</v>
      </c>
      <c r="B20" s="20" t="s">
        <v>39</v>
      </c>
      <c r="C20" s="20" t="s">
        <v>40</v>
      </c>
      <c r="D20" s="21" t="s">
        <v>41</v>
      </c>
      <c r="E20" s="107"/>
      <c r="F20" s="103"/>
      <c r="G20" s="103"/>
      <c r="H20" s="103"/>
      <c r="I20" s="103"/>
      <c r="J20" s="103"/>
      <c r="K20" s="103"/>
      <c r="L20" s="103"/>
      <c r="M20" s="103"/>
      <c r="N20" s="103"/>
      <c r="O20" s="103">
        <v>3</v>
      </c>
      <c r="P20" s="103">
        <v>87750000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279">
        <v>11</v>
      </c>
      <c r="AH20" s="103">
        <v>230900000</v>
      </c>
      <c r="AI20" s="103"/>
      <c r="AJ20" s="103"/>
      <c r="AK20" s="103"/>
      <c r="AL20" s="103"/>
      <c r="AM20" s="103">
        <v>1</v>
      </c>
      <c r="AN20" s="103">
        <v>2997500</v>
      </c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>
        <v>2</v>
      </c>
      <c r="BD20" s="103">
        <v>308700900</v>
      </c>
      <c r="BF20" s="103">
        <v>3999900</v>
      </c>
      <c r="BG20" s="103">
        <f>BC20+BE20</f>
        <v>2</v>
      </c>
      <c r="BH20" s="103">
        <f>BD20-BF20</f>
        <v>304701000</v>
      </c>
      <c r="BI20" s="103"/>
      <c r="BJ20" s="103"/>
      <c r="BK20" s="279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50">
        <f t="shared" si="0"/>
        <v>17</v>
      </c>
      <c r="CP20" s="50">
        <f t="shared" si="1"/>
        <v>630348400</v>
      </c>
    </row>
    <row r="21" spans="1:95" s="22" customFormat="1">
      <c r="A21" s="20">
        <v>10</v>
      </c>
      <c r="B21" s="20" t="s">
        <v>42</v>
      </c>
      <c r="C21" s="20" t="s">
        <v>43</v>
      </c>
      <c r="D21" s="21" t="s">
        <v>44</v>
      </c>
      <c r="E21" s="107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>
        <v>2</v>
      </c>
      <c r="AB21" s="103">
        <v>27390000</v>
      </c>
      <c r="AC21" s="103"/>
      <c r="AD21" s="103"/>
      <c r="AE21" s="103"/>
      <c r="AF21" s="103"/>
      <c r="AG21" s="279">
        <v>10</v>
      </c>
      <c r="AH21" s="103">
        <v>43027170</v>
      </c>
      <c r="AI21" s="103"/>
      <c r="AJ21" s="103"/>
      <c r="AK21" s="103"/>
      <c r="AL21" s="103"/>
      <c r="AM21" s="103">
        <v>7</v>
      </c>
      <c r="AN21" s="103">
        <v>75849000</v>
      </c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>
        <v>9</v>
      </c>
      <c r="BD21" s="103">
        <v>1187005000</v>
      </c>
      <c r="BE21" s="103"/>
      <c r="BF21" s="103"/>
      <c r="BG21" s="103"/>
      <c r="BH21" s="103"/>
      <c r="BI21" s="103"/>
      <c r="BJ21" s="103"/>
      <c r="BK21" s="279">
        <v>1</v>
      </c>
      <c r="BL21" s="103">
        <v>41625000</v>
      </c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50">
        <f t="shared" si="0"/>
        <v>29</v>
      </c>
      <c r="CP21" s="50">
        <f t="shared" si="1"/>
        <v>1374896170</v>
      </c>
    </row>
    <row r="22" spans="1:95" s="22" customFormat="1">
      <c r="A22" s="20">
        <v>11</v>
      </c>
      <c r="B22" s="20" t="s">
        <v>45</v>
      </c>
      <c r="C22" s="20" t="s">
        <v>46</v>
      </c>
      <c r="D22" s="21" t="s">
        <v>47</v>
      </c>
      <c r="E22" s="107"/>
      <c r="F22" s="103"/>
      <c r="G22" s="107">
        <v>1</v>
      </c>
      <c r="H22" s="103">
        <v>755000000</v>
      </c>
      <c r="I22" s="103"/>
      <c r="J22" s="103"/>
      <c r="K22" s="103"/>
      <c r="L22" s="103"/>
      <c r="M22" s="103"/>
      <c r="N22" s="103"/>
      <c r="O22" s="141">
        <v>1</v>
      </c>
      <c r="P22" s="141">
        <v>181458000</v>
      </c>
      <c r="Q22" s="141"/>
      <c r="R22" s="141"/>
      <c r="S22" s="141"/>
      <c r="T22" s="141"/>
      <c r="U22" s="141">
        <v>1</v>
      </c>
      <c r="V22" s="141">
        <v>1250000</v>
      </c>
      <c r="W22" s="141"/>
      <c r="X22" s="141"/>
      <c r="Y22" s="141"/>
      <c r="Z22" s="141"/>
      <c r="AA22" s="141">
        <v>1</v>
      </c>
      <c r="AB22" s="141">
        <v>2500000</v>
      </c>
      <c r="AC22" s="141"/>
      <c r="AD22" s="141"/>
      <c r="AE22" s="141"/>
      <c r="AF22" s="141"/>
      <c r="AG22" s="279">
        <v>24</v>
      </c>
      <c r="AH22" s="103">
        <v>64479500</v>
      </c>
      <c r="AI22">
        <v>53</v>
      </c>
      <c r="AJ22" s="40">
        <v>69581346</v>
      </c>
      <c r="AK22" s="103">
        <f>AG22+AI22</f>
        <v>77</v>
      </c>
      <c r="AL22" s="103">
        <f>AH22+AJ22</f>
        <v>134060846</v>
      </c>
      <c r="AM22" s="103">
        <v>2</v>
      </c>
      <c r="AN22" s="103">
        <v>17930000</v>
      </c>
      <c r="AO22" s="103">
        <v>1</v>
      </c>
      <c r="AP22" s="103">
        <v>2500000</v>
      </c>
      <c r="AQ22" s="103">
        <f>AM22+AO22</f>
        <v>3</v>
      </c>
      <c r="AR22" s="103">
        <f>AN22+AP22</f>
        <v>20430000</v>
      </c>
      <c r="AS22" s="103">
        <v>1</v>
      </c>
      <c r="AT22" s="103">
        <v>2250000</v>
      </c>
      <c r="AU22" s="103"/>
      <c r="AV22" s="103"/>
      <c r="AW22" s="103"/>
      <c r="AX22" s="103"/>
      <c r="AY22" s="103"/>
      <c r="AZ22" s="103"/>
      <c r="BA22" s="103"/>
      <c r="BB22" s="103"/>
      <c r="BC22" s="103">
        <v>2</v>
      </c>
      <c r="BD22" s="103">
        <v>625800000</v>
      </c>
      <c r="BE22" s="103">
        <v>11</v>
      </c>
      <c r="BF22" s="103">
        <v>576339000</v>
      </c>
      <c r="BG22" s="103">
        <f>BC22+BE22</f>
        <v>13</v>
      </c>
      <c r="BH22" s="103">
        <f>BD22+BF22</f>
        <v>1202139000</v>
      </c>
      <c r="BI22" s="103"/>
      <c r="BJ22" s="103"/>
      <c r="BK22" s="279"/>
      <c r="BL22" s="103"/>
      <c r="BM22" s="103"/>
      <c r="BN22" s="103"/>
      <c r="BO22" s="103"/>
      <c r="BP22" s="103"/>
      <c r="BQ22" s="103"/>
      <c r="BR22" s="103"/>
      <c r="BS22" s="103">
        <v>1</v>
      </c>
      <c r="BT22" s="103">
        <v>10934000</v>
      </c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50">
        <f t="shared" si="0"/>
        <v>33</v>
      </c>
      <c r="CP22" s="50">
        <f t="shared" si="1"/>
        <v>906601500</v>
      </c>
    </row>
    <row r="23" spans="1:95">
      <c r="A23" s="7">
        <v>12</v>
      </c>
      <c r="B23" s="7" t="s">
        <v>48</v>
      </c>
      <c r="C23" s="7" t="s">
        <v>49</v>
      </c>
      <c r="D23" s="8" t="s">
        <v>50</v>
      </c>
      <c r="E23" s="10"/>
      <c r="F23" s="15"/>
      <c r="G23" s="15"/>
      <c r="H23" s="15"/>
      <c r="I23" s="15"/>
      <c r="J23" s="15"/>
      <c r="K23" s="15"/>
      <c r="L23" s="15"/>
      <c r="M23" s="15"/>
      <c r="N23" s="15"/>
      <c r="O23" s="15">
        <v>4</v>
      </c>
      <c r="P23" s="15">
        <v>64000000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88">
        <v>59</v>
      </c>
      <c r="AH23" s="1">
        <v>225034700</v>
      </c>
      <c r="AM23" s="15">
        <v>2</v>
      </c>
      <c r="AN23" s="15">
        <v>21450000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>
        <v>5</v>
      </c>
      <c r="BD23" s="15">
        <v>10882469120</v>
      </c>
      <c r="BE23" s="15"/>
      <c r="BF23" s="15"/>
      <c r="BG23" s="15"/>
      <c r="BH23" s="15"/>
      <c r="BI23" s="15"/>
      <c r="BJ23" s="15"/>
      <c r="BK23" s="188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50">
        <f t="shared" si="0"/>
        <v>70</v>
      </c>
      <c r="CP23" s="50">
        <f t="shared" si="1"/>
        <v>11192953820</v>
      </c>
      <c r="CQ23" s="1">
        <f>H22+AJ22+AP22+BF22</f>
        <v>1403420346</v>
      </c>
    </row>
    <row r="24" spans="1:95">
      <c r="A24" s="7">
        <v>13</v>
      </c>
      <c r="B24" s="7" t="s">
        <v>51</v>
      </c>
      <c r="C24" s="7" t="s">
        <v>52</v>
      </c>
      <c r="D24" s="8" t="s">
        <v>53</v>
      </c>
      <c r="E24" s="10"/>
      <c r="F24" s="15"/>
      <c r="G24" s="15"/>
      <c r="H24" s="15"/>
      <c r="I24" s="15"/>
      <c r="J24" s="15"/>
      <c r="K24" s="15">
        <v>6</v>
      </c>
      <c r="L24" s="15">
        <v>12000000</v>
      </c>
      <c r="M24" s="15"/>
      <c r="N24" s="15"/>
      <c r="O24" s="15">
        <v>6</v>
      </c>
      <c r="P24" s="15">
        <v>249927000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41">
        <v>1</v>
      </c>
      <c r="AB24" s="141">
        <v>1500000</v>
      </c>
      <c r="AC24" s="141"/>
      <c r="AD24" s="141"/>
      <c r="AE24" s="141"/>
      <c r="AF24" s="141"/>
      <c r="AG24" s="188">
        <v>46</v>
      </c>
      <c r="AH24" s="15">
        <v>112800000</v>
      </c>
      <c r="AI24" s="15"/>
      <c r="AJ24" s="15"/>
      <c r="AK24" s="15"/>
      <c r="AL24" s="15"/>
      <c r="AM24" s="15">
        <v>10</v>
      </c>
      <c r="AN24" s="15">
        <v>20250000</v>
      </c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>
        <v>22</v>
      </c>
      <c r="BD24" s="15">
        <v>4177809944.2199998</v>
      </c>
      <c r="BE24" s="15"/>
      <c r="BF24" s="15"/>
      <c r="BG24" s="15"/>
      <c r="BH24" s="15"/>
      <c r="BI24" s="15">
        <v>10</v>
      </c>
      <c r="BJ24" s="15">
        <v>14500000</v>
      </c>
      <c r="BK24" s="188">
        <v>3</v>
      </c>
      <c r="BL24" s="15">
        <v>493574496.76999998</v>
      </c>
      <c r="BM24" s="15"/>
      <c r="BN24" s="15"/>
      <c r="BO24" s="15">
        <v>1</v>
      </c>
      <c r="BP24" s="15">
        <v>528875000</v>
      </c>
      <c r="BQ24" s="15"/>
      <c r="BR24" s="15"/>
      <c r="BS24" s="15">
        <v>1</v>
      </c>
      <c r="BT24" s="15">
        <v>515808250</v>
      </c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>
        <v>1</v>
      </c>
      <c r="CF24" s="15">
        <v>34760000</v>
      </c>
      <c r="CG24" s="15"/>
      <c r="CH24" s="15"/>
      <c r="CI24" s="15"/>
      <c r="CJ24" s="15"/>
      <c r="CK24" s="15"/>
      <c r="CL24" s="15"/>
      <c r="CM24" s="15"/>
      <c r="CN24" s="15"/>
      <c r="CO24" s="50">
        <f t="shared" si="0"/>
        <v>107</v>
      </c>
      <c r="CP24" s="50">
        <f t="shared" si="1"/>
        <v>6161804690.9899998</v>
      </c>
    </row>
    <row r="25" spans="1:95">
      <c r="A25" s="7">
        <v>14</v>
      </c>
      <c r="B25" s="7" t="s">
        <v>54</v>
      </c>
      <c r="C25" s="7" t="s">
        <v>55</v>
      </c>
      <c r="D25" s="8" t="s">
        <v>56</v>
      </c>
      <c r="E25" s="1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88">
        <v>10</v>
      </c>
      <c r="AH25" s="15">
        <v>33895000</v>
      </c>
      <c r="AI25" s="15"/>
      <c r="AJ25" s="15"/>
      <c r="AK25" s="15"/>
      <c r="AL25" s="15"/>
      <c r="AM25" s="15">
        <v>1</v>
      </c>
      <c r="AN25" s="15">
        <v>7452500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88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50">
        <f t="shared" si="0"/>
        <v>11</v>
      </c>
      <c r="CP25" s="50">
        <f t="shared" si="1"/>
        <v>41347500</v>
      </c>
    </row>
    <row r="26" spans="1:95">
      <c r="A26" s="7">
        <v>15</v>
      </c>
      <c r="B26" s="7" t="s">
        <v>57</v>
      </c>
      <c r="C26" s="7" t="s">
        <v>58</v>
      </c>
      <c r="D26" s="8" t="s">
        <v>59</v>
      </c>
      <c r="E26" s="10"/>
      <c r="F26" s="15"/>
      <c r="G26" s="15"/>
      <c r="H26" s="15"/>
      <c r="I26" s="15"/>
      <c r="J26" s="15"/>
      <c r="K26" s="15"/>
      <c r="L26" s="15"/>
      <c r="M26" s="15"/>
      <c r="N26" s="15"/>
      <c r="O26" s="15">
        <v>10</v>
      </c>
      <c r="P26" s="15">
        <v>184800000</v>
      </c>
      <c r="Q26" s="15"/>
      <c r="R26" s="15"/>
      <c r="S26" s="15"/>
      <c r="T26" s="15"/>
      <c r="U26" s="15">
        <v>1</v>
      </c>
      <c r="V26" s="15">
        <v>7700000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88">
        <v>3</v>
      </c>
      <c r="AH26" s="15">
        <v>8999650</v>
      </c>
      <c r="AI26" s="15"/>
      <c r="AJ26" s="15"/>
      <c r="AK26" s="15"/>
      <c r="AL26" s="15"/>
      <c r="AM26" s="15">
        <v>2</v>
      </c>
      <c r="AN26" s="15">
        <v>16929000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88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50">
        <f t="shared" si="0"/>
        <v>16</v>
      </c>
      <c r="CP26" s="50">
        <f t="shared" si="1"/>
        <v>218428650</v>
      </c>
    </row>
    <row r="27" spans="1:95">
      <c r="A27" s="7">
        <v>16</v>
      </c>
      <c r="B27" s="7" t="s">
        <v>60</v>
      </c>
      <c r="C27" s="7"/>
      <c r="D27" s="8" t="s">
        <v>61</v>
      </c>
      <c r="E27" s="10"/>
      <c r="F27" s="15"/>
      <c r="G27" s="15"/>
      <c r="H27" s="15"/>
      <c r="I27" s="15"/>
      <c r="J27" s="15"/>
      <c r="K27" s="15"/>
      <c r="L27" s="15"/>
      <c r="M27" s="15"/>
      <c r="N27" s="15"/>
      <c r="O27" s="15">
        <v>10</v>
      </c>
      <c r="P27" s="141">
        <v>2102643500</v>
      </c>
      <c r="Q27" s="141"/>
      <c r="R27" s="141"/>
      <c r="S27" s="141"/>
      <c r="T27" s="141"/>
      <c r="U27" s="15">
        <v>1</v>
      </c>
      <c r="V27" s="15">
        <v>91960000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88">
        <v>2</v>
      </c>
      <c r="AH27" s="15">
        <v>73062000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>
        <v>18</v>
      </c>
      <c r="BB27" s="15">
        <v>51425000</v>
      </c>
      <c r="BC27" s="15"/>
      <c r="BD27" s="15"/>
      <c r="BE27" s="15"/>
      <c r="BF27" s="15"/>
      <c r="BG27" s="15"/>
      <c r="BH27" s="15"/>
      <c r="BI27" s="15">
        <v>3</v>
      </c>
      <c r="BJ27" s="15">
        <v>133110000</v>
      </c>
      <c r="BK27" s="188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50">
        <f t="shared" si="0"/>
        <v>34</v>
      </c>
      <c r="CP27" s="50">
        <f t="shared" si="1"/>
        <v>2452200500</v>
      </c>
    </row>
    <row r="28" spans="1:95">
      <c r="A28" s="7">
        <v>17</v>
      </c>
      <c r="B28" s="7" t="s">
        <v>62</v>
      </c>
      <c r="C28" s="7" t="s">
        <v>63</v>
      </c>
      <c r="D28" s="8" t="s">
        <v>64</v>
      </c>
      <c r="E28" s="10">
        <v>1</v>
      </c>
      <c r="F28" s="15">
        <v>58625000</v>
      </c>
      <c r="G28" s="15"/>
      <c r="H28" s="15"/>
      <c r="I28" s="15"/>
      <c r="J28" s="15"/>
      <c r="K28" s="15"/>
      <c r="L28" s="15"/>
      <c r="M28" s="15"/>
      <c r="N28" s="15"/>
      <c r="O28" s="15">
        <v>14</v>
      </c>
      <c r="P28" s="141">
        <v>2600419000</v>
      </c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>
        <v>3</v>
      </c>
      <c r="AB28" s="141">
        <v>20295000</v>
      </c>
      <c r="AC28" s="141"/>
      <c r="AD28" s="141"/>
      <c r="AE28" s="141"/>
      <c r="AF28" s="141"/>
      <c r="AG28" s="188">
        <v>494</v>
      </c>
      <c r="AH28" s="15">
        <v>1578104500</v>
      </c>
      <c r="AI28" s="15"/>
      <c r="AJ28" s="15"/>
      <c r="AK28" s="15"/>
      <c r="AL28" s="15"/>
      <c r="AM28" s="15">
        <v>16</v>
      </c>
      <c r="AN28" s="15">
        <v>193075700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>
        <v>23</v>
      </c>
      <c r="BD28" s="15">
        <v>7518820668</v>
      </c>
      <c r="BE28" s="15"/>
      <c r="BF28" s="15"/>
      <c r="BG28" s="15"/>
      <c r="BH28" s="15"/>
      <c r="BI28" s="15"/>
      <c r="BJ28" s="15"/>
      <c r="BK28" s="188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50">
        <f t="shared" si="0"/>
        <v>551</v>
      </c>
      <c r="CP28" s="50">
        <f t="shared" si="1"/>
        <v>11969339868</v>
      </c>
    </row>
    <row r="29" spans="1:95">
      <c r="A29" s="7">
        <v>18</v>
      </c>
      <c r="B29" s="7" t="s">
        <v>65</v>
      </c>
      <c r="C29" s="7" t="s">
        <v>66</v>
      </c>
      <c r="D29" s="8" t="s">
        <v>67</v>
      </c>
      <c r="E29" s="10"/>
      <c r="F29" s="15"/>
      <c r="G29" s="15"/>
      <c r="H29" s="15"/>
      <c r="I29" s="15"/>
      <c r="J29" s="15"/>
      <c r="K29" s="15"/>
      <c r="L29" s="15"/>
      <c r="M29" s="15"/>
      <c r="N29" s="15"/>
      <c r="O29" s="15">
        <v>7</v>
      </c>
      <c r="P29" s="15">
        <v>1223460000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88">
        <v>8</v>
      </c>
      <c r="AH29" s="15">
        <v>86656075</v>
      </c>
      <c r="AI29" s="15"/>
      <c r="AJ29" s="15"/>
      <c r="AK29" s="15"/>
      <c r="AL29" s="15"/>
      <c r="AM29" s="15">
        <v>11</v>
      </c>
      <c r="AN29" s="15">
        <v>13365000</v>
      </c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>
        <v>3</v>
      </c>
      <c r="BD29" s="15">
        <v>2457547598</v>
      </c>
      <c r="BE29" s="15"/>
      <c r="BF29" s="15"/>
      <c r="BG29" s="15"/>
      <c r="BH29" s="15"/>
      <c r="BI29" s="15"/>
      <c r="BJ29" s="15"/>
      <c r="BK29" s="188"/>
      <c r="BL29" s="15"/>
      <c r="BM29" s="15"/>
      <c r="BN29" s="15"/>
      <c r="BO29" s="15"/>
      <c r="BP29" s="15"/>
      <c r="BQ29" s="15"/>
      <c r="BR29" s="15"/>
      <c r="BS29" s="15">
        <v>1</v>
      </c>
      <c r="BT29" s="15">
        <v>12852840</v>
      </c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50">
        <f t="shared" si="0"/>
        <v>30</v>
      </c>
      <c r="CP29" s="50">
        <f t="shared" si="1"/>
        <v>3793881513</v>
      </c>
    </row>
    <row r="30" spans="1:95">
      <c r="A30" s="7">
        <v>19</v>
      </c>
      <c r="B30" s="7" t="s">
        <v>68</v>
      </c>
      <c r="C30" s="7" t="s">
        <v>69</v>
      </c>
      <c r="D30" s="8" t="s">
        <v>70</v>
      </c>
      <c r="E30" s="10">
        <v>12</v>
      </c>
      <c r="F30" s="15">
        <v>11104472870.25</v>
      </c>
      <c r="G30" s="15"/>
      <c r="H30" s="15"/>
      <c r="I30" s="15"/>
      <c r="J30" s="15"/>
      <c r="K30" s="15"/>
      <c r="L30" s="15"/>
      <c r="M30" s="15"/>
      <c r="N30" s="15"/>
      <c r="O30" s="15">
        <v>90</v>
      </c>
      <c r="P30" s="141">
        <v>7867684333</v>
      </c>
      <c r="Q30" s="141"/>
      <c r="R30" s="141"/>
      <c r="S30" s="141"/>
      <c r="T30" s="141"/>
      <c r="U30" s="15">
        <v>1</v>
      </c>
      <c r="V30" s="15">
        <v>59400000</v>
      </c>
      <c r="W30" s="15"/>
      <c r="X30" s="15"/>
      <c r="Y30" s="15"/>
      <c r="Z30" s="15"/>
      <c r="AA30" s="15">
        <v>1</v>
      </c>
      <c r="AB30" s="15">
        <v>990000</v>
      </c>
      <c r="AC30" s="15"/>
      <c r="AD30" s="15"/>
      <c r="AE30" s="15"/>
      <c r="AF30" s="15"/>
      <c r="AG30" s="280">
        <v>169</v>
      </c>
      <c r="AH30" s="9">
        <v>879703225</v>
      </c>
      <c r="AI30" s="9"/>
      <c r="AJ30" s="9"/>
      <c r="AK30" s="9"/>
      <c r="AL30" s="9"/>
      <c r="AM30" s="15">
        <v>16</v>
      </c>
      <c r="AN30" s="15">
        <v>12672000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>
        <v>73</v>
      </c>
      <c r="BD30" s="15">
        <v>27724247524.16</v>
      </c>
      <c r="BE30" s="15"/>
      <c r="BF30" s="15"/>
      <c r="BG30" s="15"/>
      <c r="BH30" s="15"/>
      <c r="BI30" s="15"/>
      <c r="BJ30" s="15"/>
      <c r="BK30" s="188"/>
      <c r="BL30" s="15"/>
      <c r="BM30" s="135"/>
      <c r="BN30" s="135"/>
      <c r="BO30" s="1">
        <v>1</v>
      </c>
      <c r="BP30" s="1">
        <v>192723690</v>
      </c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>
        <v>3</v>
      </c>
      <c r="CN30" s="15">
        <v>831359810</v>
      </c>
      <c r="CO30" s="50">
        <f t="shared" si="0"/>
        <v>366</v>
      </c>
      <c r="CP30" s="50">
        <f t="shared" si="1"/>
        <v>48673253452.410004</v>
      </c>
    </row>
    <row r="31" spans="1:95">
      <c r="A31" s="7">
        <v>20</v>
      </c>
      <c r="B31" s="7" t="s">
        <v>71</v>
      </c>
      <c r="C31" s="7" t="s">
        <v>72</v>
      </c>
      <c r="D31" s="8" t="s">
        <v>73</v>
      </c>
      <c r="E31" s="10"/>
      <c r="F31" s="15"/>
      <c r="G31" s="15"/>
      <c r="H31" s="15"/>
      <c r="I31" s="15"/>
      <c r="J31" s="15"/>
      <c r="K31" s="15"/>
      <c r="L31" s="15"/>
      <c r="M31" s="15"/>
      <c r="N31" s="15"/>
      <c r="O31" s="15">
        <v>1</v>
      </c>
      <c r="P31" s="15">
        <v>290000000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88">
        <v>1</v>
      </c>
      <c r="AH31" s="15">
        <v>4455000</v>
      </c>
      <c r="AI31" s="15"/>
      <c r="AJ31" s="15"/>
      <c r="AK31" s="15"/>
      <c r="AL31" s="15"/>
      <c r="AM31" s="15">
        <v>2</v>
      </c>
      <c r="AN31" s="15">
        <v>52800000</v>
      </c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88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50">
        <f t="shared" si="0"/>
        <v>4</v>
      </c>
      <c r="CP31" s="50">
        <f t="shared" si="1"/>
        <v>347255000</v>
      </c>
    </row>
    <row r="32" spans="1:95">
      <c r="A32" s="7">
        <v>21</v>
      </c>
      <c r="B32" s="7" t="s">
        <v>74</v>
      </c>
      <c r="C32" s="7" t="s">
        <v>75</v>
      </c>
      <c r="D32" s="8" t="s">
        <v>76</v>
      </c>
      <c r="E32" s="10"/>
      <c r="F32" s="15"/>
      <c r="G32" s="15"/>
      <c r="H32" s="15"/>
      <c r="I32" s="15"/>
      <c r="J32" s="15"/>
      <c r="K32" s="15"/>
      <c r="L32" s="15"/>
      <c r="M32" s="15"/>
      <c r="N32" s="15"/>
      <c r="O32" s="15">
        <v>1</v>
      </c>
      <c r="P32" s="15">
        <v>237720000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88">
        <v>10</v>
      </c>
      <c r="AH32" s="15">
        <v>59364800</v>
      </c>
      <c r="AI32" s="15"/>
      <c r="AJ32" s="15"/>
      <c r="AK32" s="15"/>
      <c r="AL32" s="15"/>
      <c r="AM32" s="15">
        <v>1</v>
      </c>
      <c r="AN32" s="15">
        <v>4499000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88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50">
        <f t="shared" si="0"/>
        <v>12</v>
      </c>
      <c r="CP32" s="50">
        <f t="shared" si="1"/>
        <v>301583800</v>
      </c>
    </row>
    <row r="33" spans="1:94">
      <c r="A33" s="7">
        <v>22</v>
      </c>
      <c r="B33" s="7" t="s">
        <v>77</v>
      </c>
      <c r="C33" s="7" t="s">
        <v>78</v>
      </c>
      <c r="D33" s="8" t="s">
        <v>79</v>
      </c>
      <c r="E33" s="1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88">
        <v>13</v>
      </c>
      <c r="AH33" s="15">
        <v>120566500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88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50">
        <f t="shared" si="0"/>
        <v>13</v>
      </c>
      <c r="CP33" s="50">
        <f t="shared" si="1"/>
        <v>120566500</v>
      </c>
    </row>
    <row r="34" spans="1:94">
      <c r="A34" s="7">
        <v>23</v>
      </c>
      <c r="B34" s="7" t="s">
        <v>80</v>
      </c>
      <c r="C34" s="7" t="s">
        <v>81</v>
      </c>
      <c r="D34" s="8" t="s">
        <v>82</v>
      </c>
      <c r="E34" s="1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88">
        <v>21</v>
      </c>
      <c r="AH34" s="15">
        <v>49520000</v>
      </c>
      <c r="AI34" s="15"/>
      <c r="AJ34" s="15"/>
      <c r="AK34" s="15"/>
      <c r="AL34" s="15"/>
      <c r="AM34" s="15">
        <v>14</v>
      </c>
      <c r="AN34" s="15">
        <v>33676500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>
        <v>6</v>
      </c>
      <c r="BD34" s="15">
        <v>1261156660</v>
      </c>
      <c r="BE34" s="15"/>
      <c r="BF34" s="15"/>
      <c r="BG34" s="15"/>
      <c r="BH34" s="15"/>
      <c r="BI34" s="15"/>
      <c r="BJ34" s="15"/>
      <c r="BK34" s="188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50">
        <f t="shared" si="0"/>
        <v>41</v>
      </c>
      <c r="CP34" s="50">
        <f t="shared" si="1"/>
        <v>1344353160</v>
      </c>
    </row>
    <row r="35" spans="1:94">
      <c r="A35" s="7">
        <v>24</v>
      </c>
      <c r="B35" s="7" t="s">
        <v>83</v>
      </c>
      <c r="C35" s="7" t="s">
        <v>84</v>
      </c>
      <c r="D35" s="8" t="s">
        <v>85</v>
      </c>
      <c r="E35" s="10"/>
      <c r="F35" s="15"/>
      <c r="G35" s="15"/>
      <c r="H35" s="15"/>
      <c r="I35" s="15"/>
      <c r="J35" s="15"/>
      <c r="K35" s="15"/>
      <c r="L35" s="15"/>
      <c r="M35" s="15"/>
      <c r="N35" s="15"/>
      <c r="O35" s="15">
        <v>1</v>
      </c>
      <c r="P35" s="15">
        <v>165000000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88">
        <v>26</v>
      </c>
      <c r="AH35" s="15">
        <v>131054700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88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50">
        <f t="shared" si="0"/>
        <v>27</v>
      </c>
      <c r="CP35" s="50">
        <f t="shared" si="1"/>
        <v>296054700</v>
      </c>
    </row>
    <row r="36" spans="1:94">
      <c r="A36" s="7">
        <v>25</v>
      </c>
      <c r="B36" s="7" t="s">
        <v>86</v>
      </c>
      <c r="C36" s="7" t="s">
        <v>87</v>
      </c>
      <c r="D36" s="8" t="s">
        <v>88</v>
      </c>
      <c r="E36" s="10"/>
      <c r="F36" s="15"/>
      <c r="G36" s="15"/>
      <c r="H36" s="15"/>
      <c r="I36" s="15"/>
      <c r="J36" s="15"/>
      <c r="K36" s="15"/>
      <c r="L36" s="15"/>
      <c r="M36" s="15"/>
      <c r="N36" s="15"/>
      <c r="O36" s="15">
        <v>1</v>
      </c>
      <c r="P36" s="15">
        <v>15950000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88">
        <v>17</v>
      </c>
      <c r="AH36" s="15">
        <v>36965000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>
        <v>1</v>
      </c>
      <c r="BD36" s="100">
        <v>328665780</v>
      </c>
      <c r="BE36" s="100"/>
      <c r="BF36" s="100"/>
      <c r="BG36" s="100"/>
      <c r="BH36" s="100"/>
      <c r="BI36" s="15"/>
      <c r="BJ36" s="15"/>
      <c r="BK36" s="188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50">
        <f t="shared" si="0"/>
        <v>19</v>
      </c>
      <c r="CP36" s="50">
        <f t="shared" si="1"/>
        <v>381580780</v>
      </c>
    </row>
    <row r="37" spans="1:94">
      <c r="A37" s="7">
        <v>26</v>
      </c>
      <c r="B37" s="7" t="s">
        <v>89</v>
      </c>
      <c r="C37" s="7" t="s">
        <v>90</v>
      </c>
      <c r="D37" s="8" t="s">
        <v>91</v>
      </c>
      <c r="E37" s="10"/>
      <c r="F37" s="15"/>
      <c r="G37" s="15"/>
      <c r="H37" s="15"/>
      <c r="I37" s="15"/>
      <c r="J37" s="15"/>
      <c r="K37" s="15"/>
      <c r="L37" s="15"/>
      <c r="M37" s="15"/>
      <c r="N37" s="15"/>
      <c r="O37" s="15">
        <v>1</v>
      </c>
      <c r="P37" s="15">
        <v>15950000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88"/>
      <c r="AH37" s="15"/>
      <c r="AI37" s="15"/>
      <c r="AJ37" s="15"/>
      <c r="AK37" s="15"/>
      <c r="AL37" s="15"/>
      <c r="AM37" s="15">
        <v>1</v>
      </c>
      <c r="AN37" s="15">
        <v>18645000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88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50">
        <f t="shared" si="0"/>
        <v>2</v>
      </c>
      <c r="CP37" s="50">
        <f t="shared" si="1"/>
        <v>34595000</v>
      </c>
    </row>
    <row r="38" spans="1:94">
      <c r="A38" s="7">
        <v>27</v>
      </c>
      <c r="B38" s="7" t="s">
        <v>92</v>
      </c>
      <c r="C38" s="7" t="s">
        <v>93</v>
      </c>
      <c r="D38" s="8" t="s">
        <v>94</v>
      </c>
      <c r="E38" s="10"/>
      <c r="F38" s="15"/>
      <c r="G38" s="15"/>
      <c r="H38" s="15"/>
      <c r="I38" s="15"/>
      <c r="J38" s="15"/>
      <c r="K38" s="15"/>
      <c r="L38" s="15"/>
      <c r="M38" s="15"/>
      <c r="N38" s="15"/>
      <c r="O38" s="15">
        <v>1</v>
      </c>
      <c r="P38" s="15">
        <v>15950000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88">
        <v>9</v>
      </c>
      <c r="AH38" s="15">
        <v>32298800</v>
      </c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>
        <v>2</v>
      </c>
      <c r="BD38" s="15">
        <v>390127371</v>
      </c>
      <c r="BE38" s="15"/>
      <c r="BF38" s="15"/>
      <c r="BG38" s="15"/>
      <c r="BH38" s="15"/>
      <c r="BI38" s="15"/>
      <c r="BJ38" s="15"/>
      <c r="BK38" s="188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50">
        <f t="shared" si="0"/>
        <v>12</v>
      </c>
      <c r="CP38" s="50">
        <f t="shared" si="1"/>
        <v>438376171</v>
      </c>
    </row>
    <row r="39" spans="1:94">
      <c r="A39" s="7">
        <v>28</v>
      </c>
      <c r="B39" s="7" t="s">
        <v>95</v>
      </c>
      <c r="C39" s="7" t="s">
        <v>96</v>
      </c>
      <c r="D39" s="8" t="s">
        <v>97</v>
      </c>
      <c r="E39" s="10"/>
      <c r="F39" s="15"/>
      <c r="G39" s="15"/>
      <c r="H39" s="15"/>
      <c r="I39" s="15"/>
      <c r="J39" s="15"/>
      <c r="K39" s="15"/>
      <c r="L39" s="15"/>
      <c r="M39" s="15"/>
      <c r="N39" s="15"/>
      <c r="O39" s="15">
        <v>1</v>
      </c>
      <c r="P39" s="15">
        <v>15950000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88">
        <v>2</v>
      </c>
      <c r="AH39" s="15">
        <v>16000000</v>
      </c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88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50">
        <f t="shared" si="0"/>
        <v>3</v>
      </c>
      <c r="CP39" s="50">
        <f t="shared" si="1"/>
        <v>31950000</v>
      </c>
    </row>
    <row r="40" spans="1:94">
      <c r="A40" s="7">
        <v>29</v>
      </c>
      <c r="B40" s="7" t="s">
        <v>98</v>
      </c>
      <c r="C40" s="7" t="s">
        <v>99</v>
      </c>
      <c r="D40" s="8" t="s">
        <v>100</v>
      </c>
      <c r="E40" s="10"/>
      <c r="F40" s="15"/>
      <c r="G40" s="15"/>
      <c r="H40" s="15"/>
      <c r="I40" s="15"/>
      <c r="J40" s="15"/>
      <c r="K40" s="15"/>
      <c r="L40" s="15"/>
      <c r="M40" s="15"/>
      <c r="N40" s="15"/>
      <c r="O40" s="15">
        <v>1</v>
      </c>
      <c r="P40" s="15">
        <v>15950000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88">
        <v>2</v>
      </c>
      <c r="AH40" s="15">
        <v>57502107</v>
      </c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>
        <v>3</v>
      </c>
      <c r="BD40" s="15">
        <v>566128947</v>
      </c>
      <c r="BE40" s="15"/>
      <c r="BF40" s="15"/>
      <c r="BG40" s="15"/>
      <c r="BH40" s="15"/>
      <c r="BI40" s="15"/>
      <c r="BJ40" s="15"/>
      <c r="BK40" s="188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50">
        <f t="shared" si="0"/>
        <v>6</v>
      </c>
      <c r="CP40" s="50">
        <f t="shared" si="1"/>
        <v>639581054</v>
      </c>
    </row>
    <row r="41" spans="1:94">
      <c r="A41" s="7">
        <v>30</v>
      </c>
      <c r="B41" s="7" t="s">
        <v>101</v>
      </c>
      <c r="C41" s="7" t="s">
        <v>102</v>
      </c>
      <c r="D41" s="8" t="s">
        <v>103</v>
      </c>
      <c r="E41" s="10"/>
      <c r="F41" s="15"/>
      <c r="G41" s="15"/>
      <c r="H41" s="15"/>
      <c r="I41" s="15"/>
      <c r="J41" s="15"/>
      <c r="K41" s="15"/>
      <c r="L41" s="15"/>
      <c r="M41" s="15"/>
      <c r="N41" s="15"/>
      <c r="O41" s="15">
        <v>1</v>
      </c>
      <c r="P41" s="15">
        <v>15950000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88">
        <v>7</v>
      </c>
      <c r="AH41" s="15">
        <v>26835500</v>
      </c>
      <c r="AI41" s="15"/>
      <c r="AJ41" s="15"/>
      <c r="AK41" s="15"/>
      <c r="AL41" s="15"/>
      <c r="AM41" s="15">
        <v>1</v>
      </c>
      <c r="AN41" s="15">
        <v>2233000</v>
      </c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88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50">
        <f t="shared" si="0"/>
        <v>9</v>
      </c>
      <c r="CP41" s="50">
        <f t="shared" si="1"/>
        <v>45018500</v>
      </c>
    </row>
    <row r="42" spans="1:94">
      <c r="A42" s="7">
        <v>31</v>
      </c>
      <c r="B42" s="7" t="s">
        <v>104</v>
      </c>
      <c r="C42" s="7" t="s">
        <v>105</v>
      </c>
      <c r="D42" s="8" t="s">
        <v>106</v>
      </c>
      <c r="E42" s="10"/>
      <c r="F42" s="15"/>
      <c r="G42" s="15"/>
      <c r="H42" s="15"/>
      <c r="I42" s="15"/>
      <c r="J42" s="15"/>
      <c r="K42" s="15"/>
      <c r="L42" s="15"/>
      <c r="M42" s="15"/>
      <c r="N42" s="15"/>
      <c r="O42" s="15">
        <v>1</v>
      </c>
      <c r="P42" s="15">
        <v>15950000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88">
        <v>7</v>
      </c>
      <c r="AH42" s="15">
        <v>26484000</v>
      </c>
      <c r="AI42" s="15"/>
      <c r="AJ42" s="15"/>
      <c r="AK42" s="15"/>
      <c r="AL42" s="15"/>
      <c r="AM42" s="15">
        <v>1</v>
      </c>
      <c r="AN42" s="15">
        <v>2000000</v>
      </c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>
        <v>4</v>
      </c>
      <c r="BD42" s="15">
        <v>895823132</v>
      </c>
      <c r="BE42" s="15"/>
      <c r="BF42" s="15"/>
      <c r="BG42" s="15"/>
      <c r="BH42" s="15"/>
      <c r="BI42" s="15"/>
      <c r="BJ42" s="15"/>
      <c r="BK42" s="188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50">
        <f t="shared" si="0"/>
        <v>13</v>
      </c>
      <c r="CP42" s="50">
        <f t="shared" si="1"/>
        <v>940257132</v>
      </c>
    </row>
    <row r="43" spans="1:94">
      <c r="A43" s="7">
        <v>32</v>
      </c>
      <c r="B43" s="7" t="s">
        <v>107</v>
      </c>
      <c r="C43" s="7" t="s">
        <v>108</v>
      </c>
      <c r="D43" s="8" t="s">
        <v>109</v>
      </c>
      <c r="E43" s="10"/>
      <c r="F43" s="15"/>
      <c r="G43" s="15"/>
      <c r="H43" s="15"/>
      <c r="I43" s="15"/>
      <c r="J43" s="15"/>
      <c r="K43" s="15"/>
      <c r="L43" s="15"/>
      <c r="M43" s="15"/>
      <c r="N43" s="15"/>
      <c r="O43" s="15">
        <v>1</v>
      </c>
      <c r="P43" s="15">
        <v>15950000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88">
        <v>2</v>
      </c>
      <c r="AH43" s="15">
        <v>7495000</v>
      </c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>
        <v>1</v>
      </c>
      <c r="BD43" s="15">
        <v>99088000</v>
      </c>
      <c r="BE43" s="15"/>
      <c r="BF43" s="15"/>
      <c r="BG43" s="15"/>
      <c r="BH43" s="15"/>
      <c r="BI43" s="15"/>
      <c r="BJ43" s="15"/>
      <c r="BK43" s="188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50">
        <f t="shared" si="0"/>
        <v>4</v>
      </c>
      <c r="CP43" s="50">
        <f t="shared" si="1"/>
        <v>122533000</v>
      </c>
    </row>
    <row r="44" spans="1:94">
      <c r="A44" s="7">
        <v>33</v>
      </c>
      <c r="B44" s="7" t="s">
        <v>110</v>
      </c>
      <c r="C44" s="7" t="s">
        <v>111</v>
      </c>
      <c r="D44" s="8" t="s">
        <v>112</v>
      </c>
      <c r="E44" s="10"/>
      <c r="F44" s="15"/>
      <c r="G44" s="15"/>
      <c r="H44" s="15"/>
      <c r="I44" s="15"/>
      <c r="J44" s="15"/>
      <c r="K44" s="15"/>
      <c r="L44" s="15"/>
      <c r="M44" s="15"/>
      <c r="N44" s="15"/>
      <c r="O44" s="15">
        <v>1</v>
      </c>
      <c r="P44" s="15">
        <v>15950000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88">
        <v>1</v>
      </c>
      <c r="AH44" s="15">
        <v>49298535</v>
      </c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>
        <v>6</v>
      </c>
      <c r="BD44" s="15">
        <v>148440320</v>
      </c>
      <c r="BE44" s="15"/>
      <c r="BF44" s="15"/>
      <c r="BG44" s="15"/>
      <c r="BH44" s="15"/>
      <c r="BI44" s="15"/>
      <c r="BJ44" s="15"/>
      <c r="BK44" s="188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50">
        <f t="shared" ref="CO44:CO60" si="2">E44+K44+O44+U44+AA44+AG44+AM44+AS44+AW44+BA44+BC44+BI44+BK44+BO44+BS44+BW44+CA44+CE44+CI44+CM44</f>
        <v>8</v>
      </c>
      <c r="CP44" s="50">
        <f t="shared" ref="CP44:CP60" si="3">F44+L44+P44+V44+AB44+AH44+AN44+AT44+AX44+BB44+BD44+BJ44+BL44+BP44+BT44+BX44+CB44+CF44+CJ44+CN44</f>
        <v>213688855</v>
      </c>
    </row>
    <row r="45" spans="1:94">
      <c r="A45" s="7">
        <v>34</v>
      </c>
      <c r="B45" s="7" t="s">
        <v>113</v>
      </c>
      <c r="C45" s="7" t="s">
        <v>114</v>
      </c>
      <c r="D45" s="8" t="s">
        <v>115</v>
      </c>
      <c r="E45" s="10"/>
      <c r="F45" s="15"/>
      <c r="G45" s="15"/>
      <c r="H45" s="15"/>
      <c r="I45" s="15"/>
      <c r="J45" s="15"/>
      <c r="K45" s="15"/>
      <c r="L45" s="15"/>
      <c r="M45" s="15"/>
      <c r="N45" s="15"/>
      <c r="O45" s="15">
        <v>1</v>
      </c>
      <c r="P45" s="15">
        <v>15950000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88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>
        <v>1</v>
      </c>
      <c r="BD45" s="15">
        <v>639932300</v>
      </c>
      <c r="BE45" s="15"/>
      <c r="BF45" s="15"/>
      <c r="BG45" s="15"/>
      <c r="BH45" s="15"/>
      <c r="BI45" s="15"/>
      <c r="BJ45" s="15"/>
      <c r="BK45" s="188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50">
        <f t="shared" si="2"/>
        <v>2</v>
      </c>
      <c r="CP45" s="50">
        <f t="shared" si="3"/>
        <v>655882300</v>
      </c>
    </row>
    <row r="46" spans="1:94">
      <c r="A46" s="7">
        <v>35</v>
      </c>
      <c r="B46" s="7" t="s">
        <v>116</v>
      </c>
      <c r="C46" s="7" t="s">
        <v>117</v>
      </c>
      <c r="D46" s="8" t="s">
        <v>118</v>
      </c>
      <c r="E46" s="10"/>
      <c r="F46" s="15"/>
      <c r="G46" s="15"/>
      <c r="H46" s="15"/>
      <c r="I46" s="15"/>
      <c r="J46" s="15"/>
      <c r="K46" s="15"/>
      <c r="L46" s="15"/>
      <c r="M46" s="15"/>
      <c r="N46" s="15"/>
      <c r="O46" s="15">
        <v>2</v>
      </c>
      <c r="P46" s="15">
        <v>18936500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88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>
        <v>4</v>
      </c>
      <c r="BD46" s="15">
        <v>1558504916</v>
      </c>
      <c r="BE46" s="15"/>
      <c r="BF46" s="15"/>
      <c r="BG46" s="15"/>
      <c r="BH46" s="15"/>
      <c r="BI46" s="15"/>
      <c r="BJ46" s="15"/>
      <c r="BK46" s="188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50">
        <f t="shared" si="2"/>
        <v>6</v>
      </c>
      <c r="CP46" s="50">
        <f t="shared" si="3"/>
        <v>1577441416</v>
      </c>
    </row>
    <row r="47" spans="1:94">
      <c r="A47" s="7">
        <v>36</v>
      </c>
      <c r="B47" s="7" t="s">
        <v>119</v>
      </c>
      <c r="C47" s="7" t="s">
        <v>120</v>
      </c>
      <c r="D47" s="8" t="s">
        <v>121</v>
      </c>
      <c r="E47" s="10"/>
      <c r="F47" s="15"/>
      <c r="G47" s="15"/>
      <c r="H47" s="15"/>
      <c r="I47" s="15"/>
      <c r="J47" s="15"/>
      <c r="K47" s="15"/>
      <c r="L47" s="15"/>
      <c r="M47" s="15"/>
      <c r="N47" s="15"/>
      <c r="O47" s="15">
        <v>1</v>
      </c>
      <c r="P47" s="15">
        <v>15950000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88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>
        <v>1</v>
      </c>
      <c r="BD47" s="15">
        <v>99141000</v>
      </c>
      <c r="BE47" s="15"/>
      <c r="BF47" s="15"/>
      <c r="BG47" s="15"/>
      <c r="BH47" s="15"/>
      <c r="BI47" s="15"/>
      <c r="BJ47" s="15"/>
      <c r="BK47" s="188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50">
        <f t="shared" si="2"/>
        <v>2</v>
      </c>
      <c r="CP47" s="50">
        <f t="shared" si="3"/>
        <v>115091000</v>
      </c>
    </row>
    <row r="48" spans="1:94">
      <c r="A48" s="7">
        <v>37</v>
      </c>
      <c r="B48" s="7" t="s">
        <v>122</v>
      </c>
      <c r="C48" s="7" t="s">
        <v>123</v>
      </c>
      <c r="D48" s="8" t="s">
        <v>124</v>
      </c>
      <c r="E48" s="1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88">
        <v>6</v>
      </c>
      <c r="AH48" s="15">
        <v>11782500</v>
      </c>
      <c r="AI48" s="15"/>
      <c r="AJ48" s="15"/>
      <c r="AK48" s="15"/>
      <c r="AL48" s="15"/>
      <c r="AM48" s="15">
        <v>2</v>
      </c>
      <c r="AN48" s="15">
        <v>22088000</v>
      </c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>
        <v>1</v>
      </c>
      <c r="BD48" s="15">
        <v>19998550</v>
      </c>
      <c r="BE48" s="15"/>
      <c r="BF48" s="15"/>
      <c r="BG48" s="15"/>
      <c r="BH48" s="15"/>
      <c r="BI48" s="15"/>
      <c r="BJ48" s="15"/>
      <c r="BK48" s="188">
        <v>1</v>
      </c>
      <c r="BL48" s="15">
        <v>53700000</v>
      </c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50">
        <f t="shared" si="2"/>
        <v>10</v>
      </c>
      <c r="CP48" s="50">
        <f t="shared" si="3"/>
        <v>107569050</v>
      </c>
    </row>
    <row r="49" spans="1:94">
      <c r="A49" s="7">
        <v>38</v>
      </c>
      <c r="B49" s="7" t="s">
        <v>125</v>
      </c>
      <c r="C49" s="7" t="s">
        <v>126</v>
      </c>
      <c r="D49" s="8" t="s">
        <v>127</v>
      </c>
      <c r="E49" s="1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88">
        <v>11</v>
      </c>
      <c r="AH49" s="15">
        <v>22326000</v>
      </c>
      <c r="AI49" s="15"/>
      <c r="AJ49" s="15"/>
      <c r="AK49" s="15"/>
      <c r="AL49" s="15"/>
      <c r="AM49" s="15">
        <v>1</v>
      </c>
      <c r="AN49" s="15">
        <v>17380000</v>
      </c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88">
        <v>1</v>
      </c>
      <c r="BL49" s="15">
        <v>48457000</v>
      </c>
      <c r="BM49" s="15"/>
      <c r="BN49" s="15"/>
      <c r="BO49" s="15">
        <v>2</v>
      </c>
      <c r="BP49" s="15">
        <v>97365500</v>
      </c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50">
        <f t="shared" si="2"/>
        <v>15</v>
      </c>
      <c r="CP49" s="50">
        <f t="shared" si="3"/>
        <v>185528500</v>
      </c>
    </row>
    <row r="50" spans="1:94">
      <c r="A50" s="7">
        <v>39</v>
      </c>
      <c r="B50" s="7" t="s">
        <v>128</v>
      </c>
      <c r="C50" s="7" t="s">
        <v>129</v>
      </c>
      <c r="D50" s="8" t="s">
        <v>130</v>
      </c>
      <c r="E50" s="1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88">
        <v>6</v>
      </c>
      <c r="AH50" s="15">
        <v>15820000</v>
      </c>
      <c r="AI50" s="15"/>
      <c r="AJ50" s="15"/>
      <c r="AK50" s="15"/>
      <c r="AL50" s="15"/>
      <c r="AM50" s="15">
        <v>1</v>
      </c>
      <c r="AN50" s="15">
        <v>6697400</v>
      </c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88">
        <v>1</v>
      </c>
      <c r="BL50" s="15">
        <v>59786000</v>
      </c>
      <c r="BM50" s="15"/>
      <c r="BN50" s="15"/>
      <c r="BO50" s="15">
        <v>1</v>
      </c>
      <c r="BP50" s="15">
        <v>69744000</v>
      </c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50">
        <f t="shared" si="2"/>
        <v>9</v>
      </c>
      <c r="CP50" s="50">
        <f t="shared" si="3"/>
        <v>152047400</v>
      </c>
    </row>
    <row r="51" spans="1:94">
      <c r="A51" s="7">
        <v>40</v>
      </c>
      <c r="B51" s="7" t="s">
        <v>131</v>
      </c>
      <c r="C51" s="7" t="s">
        <v>132</v>
      </c>
      <c r="D51" s="8" t="s">
        <v>133</v>
      </c>
      <c r="E51" s="10"/>
      <c r="F51" s="15"/>
      <c r="G51" s="15"/>
      <c r="H51" s="15"/>
      <c r="I51" s="15"/>
      <c r="J51" s="15"/>
      <c r="K51" s="15"/>
      <c r="L51" s="15"/>
      <c r="M51" s="15"/>
      <c r="N51" s="15"/>
      <c r="O51" s="15">
        <v>2</v>
      </c>
      <c r="P51" s="15">
        <v>5973000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88">
        <v>15</v>
      </c>
      <c r="AH51" s="15">
        <v>57955000</v>
      </c>
      <c r="AI51" s="15"/>
      <c r="AJ51" s="15"/>
      <c r="AK51" s="15"/>
      <c r="AL51" s="15"/>
      <c r="AM51" s="15">
        <v>3</v>
      </c>
      <c r="AN51" s="15">
        <v>22580000</v>
      </c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>
        <v>1</v>
      </c>
      <c r="BD51" s="15">
        <v>722205627</v>
      </c>
      <c r="BE51" s="15"/>
      <c r="BF51" s="15"/>
      <c r="BG51" s="15"/>
      <c r="BH51" s="15"/>
      <c r="BI51" s="15"/>
      <c r="BJ51" s="15"/>
      <c r="BK51" s="188"/>
      <c r="BL51" s="15"/>
      <c r="BM51" s="15"/>
      <c r="BN51" s="15"/>
      <c r="BO51" s="15"/>
      <c r="BP51" s="15"/>
      <c r="BQ51" s="15"/>
      <c r="BR51" s="15"/>
      <c r="BS51" s="15">
        <v>3</v>
      </c>
      <c r="BT51" s="15">
        <v>24166300</v>
      </c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50">
        <f t="shared" si="2"/>
        <v>24</v>
      </c>
      <c r="CP51" s="50">
        <f t="shared" si="3"/>
        <v>832879927</v>
      </c>
    </row>
    <row r="52" spans="1:94">
      <c r="A52" s="7">
        <v>41</v>
      </c>
      <c r="B52" s="7" t="s">
        <v>134</v>
      </c>
      <c r="C52" s="7" t="s">
        <v>135</v>
      </c>
      <c r="D52" s="8" t="s">
        <v>136</v>
      </c>
      <c r="E52" s="1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88">
        <v>5</v>
      </c>
      <c r="AH52" s="108">
        <v>17490000</v>
      </c>
      <c r="AI52" s="108"/>
      <c r="AJ52" s="108"/>
      <c r="AK52" s="108"/>
      <c r="AL52" s="108"/>
      <c r="AM52" s="15">
        <v>3</v>
      </c>
      <c r="AN52" s="15">
        <v>15290000</v>
      </c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>
        <v>3</v>
      </c>
      <c r="BD52" s="15">
        <v>1020191437</v>
      </c>
      <c r="BE52" s="15"/>
      <c r="BF52" s="15"/>
      <c r="BG52" s="15"/>
      <c r="BH52" s="15"/>
      <c r="BI52" s="15"/>
      <c r="BJ52" s="15"/>
      <c r="BK52" s="188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50">
        <f t="shared" si="2"/>
        <v>11</v>
      </c>
      <c r="CP52" s="50">
        <f t="shared" si="3"/>
        <v>1052971437</v>
      </c>
    </row>
    <row r="53" spans="1:94">
      <c r="A53" s="7">
        <v>42</v>
      </c>
      <c r="B53" s="7" t="s">
        <v>137</v>
      </c>
      <c r="C53" s="7" t="s">
        <v>138</v>
      </c>
      <c r="D53" s="8" t="s">
        <v>139</v>
      </c>
      <c r="E53" s="10"/>
      <c r="F53" s="15"/>
      <c r="G53" s="15"/>
      <c r="H53" s="15"/>
      <c r="I53" s="15"/>
      <c r="J53" s="15"/>
      <c r="K53" s="15"/>
      <c r="L53" s="15"/>
      <c r="M53" s="15"/>
      <c r="N53" s="15"/>
      <c r="O53" s="15">
        <v>45</v>
      </c>
      <c r="P53" s="15">
        <v>385197000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88">
        <v>66</v>
      </c>
      <c r="AH53" s="15">
        <v>193624000</v>
      </c>
      <c r="AI53" s="15"/>
      <c r="AJ53" s="15"/>
      <c r="AK53" s="15"/>
      <c r="AL53" s="15"/>
      <c r="AM53" s="15">
        <v>13</v>
      </c>
      <c r="AN53" s="15">
        <v>72631000</v>
      </c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88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50">
        <f t="shared" si="2"/>
        <v>124</v>
      </c>
      <c r="CP53" s="50">
        <f t="shared" si="3"/>
        <v>651452000</v>
      </c>
    </row>
    <row r="54" spans="1:94" s="81" customFormat="1">
      <c r="A54" s="79">
        <v>43</v>
      </c>
      <c r="B54" s="79" t="s">
        <v>140</v>
      </c>
      <c r="C54" s="79" t="s">
        <v>141</v>
      </c>
      <c r="D54" s="80" t="s">
        <v>142</v>
      </c>
      <c r="E54" s="146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281">
        <v>14</v>
      </c>
      <c r="AH54" s="104">
        <v>66894300</v>
      </c>
      <c r="AI54" s="104"/>
      <c r="AJ54" s="104"/>
      <c r="AK54" s="104"/>
      <c r="AL54" s="104"/>
      <c r="AM54" s="104">
        <v>1</v>
      </c>
      <c r="AN54" s="104">
        <v>1237500</v>
      </c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>
        <v>1</v>
      </c>
      <c r="BD54" s="104">
        <v>59866000</v>
      </c>
      <c r="BE54" s="104"/>
      <c r="BF54" s="104"/>
      <c r="BG54" s="104"/>
      <c r="BH54" s="104"/>
      <c r="BI54" s="104"/>
      <c r="BJ54" s="104"/>
      <c r="BK54" s="281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50">
        <f t="shared" si="2"/>
        <v>16</v>
      </c>
      <c r="CP54" s="50">
        <f t="shared" si="3"/>
        <v>127997800</v>
      </c>
    </row>
    <row r="55" spans="1:94">
      <c r="A55" s="7">
        <v>44</v>
      </c>
      <c r="B55" s="7" t="s">
        <v>143</v>
      </c>
      <c r="C55" s="7" t="s">
        <v>144</v>
      </c>
      <c r="D55" s="8" t="s">
        <v>145</v>
      </c>
      <c r="E55" s="1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88">
        <v>44</v>
      </c>
      <c r="AH55" s="15">
        <v>207451200</v>
      </c>
      <c r="AI55" s="15"/>
      <c r="AJ55" s="15"/>
      <c r="AK55" s="15"/>
      <c r="AL55" s="15"/>
      <c r="AM55" s="15">
        <v>1</v>
      </c>
      <c r="AN55" s="15">
        <v>12298000</v>
      </c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88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>
        <v>942</v>
      </c>
      <c r="CB55" s="15">
        <v>29837000</v>
      </c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50">
        <f t="shared" si="2"/>
        <v>987</v>
      </c>
      <c r="CP55" s="50">
        <f t="shared" si="3"/>
        <v>249586200</v>
      </c>
    </row>
    <row r="56" spans="1:94">
      <c r="A56" s="7">
        <v>45</v>
      </c>
      <c r="B56" s="7" t="s">
        <v>146</v>
      </c>
      <c r="C56" s="7" t="s">
        <v>147</v>
      </c>
      <c r="D56" s="8" t="s">
        <v>148</v>
      </c>
      <c r="E56" s="10">
        <v>2</v>
      </c>
      <c r="F56" s="15">
        <v>694318750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>
        <v>3</v>
      </c>
      <c r="V56" s="15">
        <v>3696000</v>
      </c>
      <c r="W56" s="15"/>
      <c r="X56" s="15"/>
      <c r="Y56" s="15"/>
      <c r="Z56" s="15"/>
      <c r="AA56" s="15">
        <v>6</v>
      </c>
      <c r="AB56" s="15">
        <v>3234000</v>
      </c>
      <c r="AC56" s="15"/>
      <c r="AD56" s="15"/>
      <c r="AE56" s="15"/>
      <c r="AF56" s="15"/>
      <c r="AG56" s="188">
        <v>26</v>
      </c>
      <c r="AH56" s="15">
        <v>91815530</v>
      </c>
      <c r="AI56" s="15"/>
      <c r="AJ56" s="15"/>
      <c r="AK56" s="15"/>
      <c r="AL56" s="15"/>
      <c r="AM56" s="15">
        <v>1</v>
      </c>
      <c r="AN56" s="15">
        <v>3146000</v>
      </c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>
        <v>7</v>
      </c>
      <c r="BD56" s="15">
        <v>1062417165</v>
      </c>
      <c r="BE56" s="15"/>
      <c r="BF56" s="15"/>
      <c r="BG56" s="15"/>
      <c r="BH56" s="15"/>
      <c r="BI56" s="15"/>
      <c r="BJ56" s="15"/>
      <c r="BK56" s="188">
        <v>31</v>
      </c>
      <c r="BL56" s="15">
        <v>4078486460</v>
      </c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>
        <v>71</v>
      </c>
      <c r="BX56" s="15">
        <v>6844301751.1199999</v>
      </c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50">
        <f t="shared" si="2"/>
        <v>147</v>
      </c>
      <c r="CP56" s="50">
        <f t="shared" si="3"/>
        <v>12781415656.119999</v>
      </c>
    </row>
    <row r="57" spans="1:94">
      <c r="A57" s="7">
        <v>46</v>
      </c>
      <c r="B57" s="7" t="s">
        <v>149</v>
      </c>
      <c r="C57" s="7" t="s">
        <v>150</v>
      </c>
      <c r="D57" s="8" t="s">
        <v>151</v>
      </c>
      <c r="E57" s="10"/>
      <c r="F57" s="15"/>
      <c r="G57" s="15">
        <v>3</v>
      </c>
      <c r="H57" s="15">
        <v>249675000</v>
      </c>
      <c r="I57" s="15">
        <f>E57+G57</f>
        <v>3</v>
      </c>
      <c r="J57" s="15">
        <f>F57+H57</f>
        <v>249675000</v>
      </c>
      <c r="K57" s="15"/>
      <c r="L57" s="15"/>
      <c r="M57" s="15"/>
      <c r="N57" s="15"/>
      <c r="O57" s="15"/>
      <c r="P57" s="15"/>
      <c r="Q57" s="15">
        <v>23</v>
      </c>
      <c r="R57" s="15">
        <v>652631000</v>
      </c>
      <c r="S57" s="15">
        <f>O57+Q57</f>
        <v>23</v>
      </c>
      <c r="T57" s="15">
        <f>P57+R57</f>
        <v>652631000</v>
      </c>
      <c r="U57" s="141">
        <v>15</v>
      </c>
      <c r="V57" s="141">
        <v>96525000</v>
      </c>
      <c r="W57" s="141">
        <v>9</v>
      </c>
      <c r="X57" s="141">
        <v>32802000</v>
      </c>
      <c r="Y57" s="141">
        <f>U57+W57</f>
        <v>24</v>
      </c>
      <c r="Z57" s="141">
        <f>V57+X57</f>
        <v>129327000</v>
      </c>
      <c r="AA57" s="141"/>
      <c r="AB57" s="141"/>
      <c r="AC57" s="141">
        <v>1</v>
      </c>
      <c r="AD57" s="141">
        <v>17875000</v>
      </c>
      <c r="AE57" s="141">
        <f>AA57+AC57</f>
        <v>1</v>
      </c>
      <c r="AF57" s="141">
        <f>AB57+AD57</f>
        <v>17875000</v>
      </c>
      <c r="AG57" s="188">
        <v>30</v>
      </c>
      <c r="AH57" s="15">
        <v>84051000</v>
      </c>
      <c r="AI57" s="15">
        <v>35</v>
      </c>
      <c r="AJ57" s="15">
        <v>125328500</v>
      </c>
      <c r="AK57" s="15">
        <f>AG57+AI57</f>
        <v>65</v>
      </c>
      <c r="AL57" s="15">
        <f>AH57+AJ57</f>
        <v>209379500</v>
      </c>
      <c r="AM57" s="15">
        <v>2</v>
      </c>
      <c r="AN57" s="15">
        <v>13684000</v>
      </c>
      <c r="AO57" s="15">
        <v>27</v>
      </c>
      <c r="AP57" s="15">
        <v>101233000</v>
      </c>
      <c r="AQ57" s="15">
        <f>AM57+AO57</f>
        <v>29</v>
      </c>
      <c r="AR57" s="15">
        <f>AN57+AP57</f>
        <v>114917000</v>
      </c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>
        <v>1</v>
      </c>
      <c r="BF57" s="15">
        <v>47143000</v>
      </c>
      <c r="BG57" s="15"/>
      <c r="BH57" s="15"/>
      <c r="BI57" s="15"/>
      <c r="BJ57" s="15"/>
      <c r="BK57" s="188"/>
      <c r="BL57" s="15"/>
      <c r="BM57" s="15"/>
      <c r="BN57" s="15"/>
      <c r="BO57" s="15">
        <v>80</v>
      </c>
      <c r="BP57" s="15">
        <v>2911430000</v>
      </c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50">
        <f t="shared" si="2"/>
        <v>127</v>
      </c>
      <c r="CP57" s="50">
        <f t="shared" si="3"/>
        <v>3105690000</v>
      </c>
    </row>
    <row r="58" spans="1:94">
      <c r="A58" s="7">
        <v>47</v>
      </c>
      <c r="B58" s="7" t="s">
        <v>152</v>
      </c>
      <c r="C58" s="7" t="s">
        <v>153</v>
      </c>
      <c r="D58" s="8" t="s">
        <v>154</v>
      </c>
      <c r="E58" s="10"/>
      <c r="F58" s="15"/>
      <c r="G58" s="15"/>
      <c r="H58" s="15"/>
      <c r="I58" s="15"/>
      <c r="J58" s="15"/>
      <c r="K58" s="15"/>
      <c r="L58" s="15"/>
      <c r="M58" s="15"/>
      <c r="N58" s="15"/>
      <c r="O58" s="15">
        <v>1</v>
      </c>
      <c r="P58" s="15">
        <v>165000000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88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>
        <v>2</v>
      </c>
      <c r="BD58" s="15">
        <v>487504044</v>
      </c>
      <c r="BE58" s="15"/>
      <c r="BF58" s="15"/>
      <c r="BG58" s="15"/>
      <c r="BH58" s="15"/>
      <c r="BI58" s="15"/>
      <c r="BJ58" s="15"/>
      <c r="BK58" s="188"/>
      <c r="BL58" s="15"/>
      <c r="BM58" s="15"/>
      <c r="BN58" s="15"/>
      <c r="BO58" s="15"/>
      <c r="BP58" s="15"/>
      <c r="BQ58" s="15"/>
      <c r="BR58" s="15"/>
      <c r="BS58" s="15">
        <v>24</v>
      </c>
      <c r="BT58" s="15">
        <v>3950609071</v>
      </c>
      <c r="BU58" s="15"/>
      <c r="BV58" s="15"/>
      <c r="BW58" s="15">
        <v>13</v>
      </c>
      <c r="BX58" s="15">
        <v>2599669000</v>
      </c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50">
        <f t="shared" si="2"/>
        <v>40</v>
      </c>
      <c r="CP58" s="50">
        <f t="shared" si="3"/>
        <v>7202782115</v>
      </c>
    </row>
    <row r="59" spans="1:94">
      <c r="A59" s="7">
        <v>48</v>
      </c>
      <c r="B59" s="7" t="s">
        <v>155</v>
      </c>
      <c r="C59" s="7" t="s">
        <v>156</v>
      </c>
      <c r="D59" s="8" t="s">
        <v>157</v>
      </c>
      <c r="E59" s="1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41">
        <v>8</v>
      </c>
      <c r="V59" s="141">
        <v>27940000</v>
      </c>
      <c r="W59" s="141"/>
      <c r="X59" s="141"/>
      <c r="Y59" s="141"/>
      <c r="Z59" s="141"/>
      <c r="AA59" s="15"/>
      <c r="AB59" s="15"/>
      <c r="AC59" s="15"/>
      <c r="AD59" s="15"/>
      <c r="AE59" s="15"/>
      <c r="AF59" s="15"/>
      <c r="AG59" s="188">
        <v>30</v>
      </c>
      <c r="AH59" s="15">
        <v>50125500</v>
      </c>
      <c r="AI59" s="15"/>
      <c r="AJ59" s="15"/>
      <c r="AK59" s="15"/>
      <c r="AL59" s="15"/>
      <c r="AM59" s="15">
        <v>3</v>
      </c>
      <c r="AN59" s="15">
        <v>13860800</v>
      </c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>
        <v>1</v>
      </c>
      <c r="BB59" s="15">
        <v>28979000</v>
      </c>
      <c r="BC59" s="15">
        <v>4</v>
      </c>
      <c r="BD59" s="15">
        <v>408445000</v>
      </c>
      <c r="BE59" s="15"/>
      <c r="BF59" s="15"/>
      <c r="BG59" s="15"/>
      <c r="BH59" s="15"/>
      <c r="BI59" s="15"/>
      <c r="BJ59" s="15"/>
      <c r="BK59" s="188">
        <v>3</v>
      </c>
      <c r="BL59" s="15">
        <v>369699000</v>
      </c>
      <c r="BM59" s="15"/>
      <c r="BN59" s="15"/>
      <c r="BO59" s="15">
        <v>5</v>
      </c>
      <c r="BP59" s="15">
        <v>558945000</v>
      </c>
      <c r="BQ59" s="15"/>
      <c r="BR59" s="15"/>
      <c r="BS59" s="15">
        <v>1</v>
      </c>
      <c r="BT59" s="15">
        <v>129792000</v>
      </c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50">
        <f t="shared" si="2"/>
        <v>55</v>
      </c>
      <c r="CP59" s="50">
        <f t="shared" si="3"/>
        <v>1587786300</v>
      </c>
    </row>
    <row r="60" spans="1:94">
      <c r="A60" s="7" t="s">
        <v>15</v>
      </c>
      <c r="B60" s="7" t="s">
        <v>15</v>
      </c>
      <c r="C60" s="8"/>
      <c r="D60" s="8"/>
      <c r="E60" s="1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88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88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50">
        <f t="shared" si="2"/>
        <v>0</v>
      </c>
      <c r="CP60" s="50">
        <f t="shared" si="3"/>
        <v>0</v>
      </c>
    </row>
    <row r="61" spans="1:94">
      <c r="A61" s="11" t="s">
        <v>158</v>
      </c>
      <c r="B61" s="11"/>
      <c r="C61" s="11"/>
      <c r="D61" s="11"/>
      <c r="E61" s="19">
        <f>SUM(E12:E59)</f>
        <v>19</v>
      </c>
      <c r="F61" s="19">
        <f t="shared" ref="F61:CN61" si="4">SUM(F12:F59)</f>
        <v>13692358120.25</v>
      </c>
      <c r="G61" s="19"/>
      <c r="H61" s="19"/>
      <c r="I61" s="19"/>
      <c r="J61" s="19"/>
      <c r="K61" s="19">
        <f t="shared" si="4"/>
        <v>36</v>
      </c>
      <c r="L61" s="19">
        <f t="shared" si="4"/>
        <v>2384089210</v>
      </c>
      <c r="M61" s="19"/>
      <c r="N61" s="19"/>
      <c r="O61" s="19">
        <f t="shared" si="4"/>
        <v>380</v>
      </c>
      <c r="P61" s="19">
        <f t="shared" si="4"/>
        <v>22602604505.900002</v>
      </c>
      <c r="Q61" s="19"/>
      <c r="R61" s="19"/>
      <c r="S61" s="19"/>
      <c r="T61" s="19"/>
      <c r="U61" s="19">
        <f t="shared" si="4"/>
        <v>41</v>
      </c>
      <c r="V61" s="19">
        <f t="shared" si="4"/>
        <v>704874500</v>
      </c>
      <c r="W61" s="19"/>
      <c r="X61" s="19"/>
      <c r="Y61" s="19"/>
      <c r="Z61" s="19"/>
      <c r="AA61" s="19">
        <f t="shared" si="4"/>
        <v>27</v>
      </c>
      <c r="AB61" s="19">
        <f t="shared" si="4"/>
        <v>316454000</v>
      </c>
      <c r="AC61" s="19"/>
      <c r="AD61" s="19"/>
      <c r="AE61" s="19"/>
      <c r="AF61" s="19"/>
      <c r="AG61" s="85">
        <f>SUM(AG12:AG59)</f>
        <v>2403</v>
      </c>
      <c r="AH61" s="19">
        <f>SUM(AH12:AH59)</f>
        <v>12701079134.58</v>
      </c>
      <c r="AI61" s="19"/>
      <c r="AJ61" s="19"/>
      <c r="AK61" s="19"/>
      <c r="AL61" s="19"/>
      <c r="AM61" s="19">
        <f t="shared" si="4"/>
        <v>218</v>
      </c>
      <c r="AN61" s="19">
        <f t="shared" si="4"/>
        <v>1740357624.9000001</v>
      </c>
      <c r="AO61" s="19"/>
      <c r="AP61" s="19"/>
      <c r="AQ61" s="19"/>
      <c r="AR61" s="19"/>
      <c r="AS61" s="19">
        <f t="shared" si="4"/>
        <v>1347</v>
      </c>
      <c r="AT61" s="19">
        <f t="shared" si="4"/>
        <v>13577862185.689999</v>
      </c>
      <c r="AU61" s="19"/>
      <c r="AV61" s="19"/>
      <c r="AW61" s="19">
        <f t="shared" si="4"/>
        <v>62</v>
      </c>
      <c r="AX61" s="19">
        <f t="shared" si="4"/>
        <v>1279507744.9400001</v>
      </c>
      <c r="AY61" s="19"/>
      <c r="AZ61" s="19"/>
      <c r="BA61" s="19">
        <f t="shared" si="4"/>
        <v>20</v>
      </c>
      <c r="BB61" s="19">
        <f t="shared" si="4"/>
        <v>107169000</v>
      </c>
      <c r="BC61" s="19">
        <f t="shared" si="4"/>
        <v>322</v>
      </c>
      <c r="BD61" s="19">
        <f t="shared" si="4"/>
        <v>157073549480.88998</v>
      </c>
      <c r="BE61" s="19"/>
      <c r="BF61" s="19"/>
      <c r="BG61" s="19"/>
      <c r="BH61" s="19"/>
      <c r="BI61" s="19">
        <f t="shared" si="4"/>
        <v>184</v>
      </c>
      <c r="BJ61" s="19">
        <f t="shared" si="4"/>
        <v>610934819</v>
      </c>
      <c r="BK61" s="85">
        <f t="shared" si="4"/>
        <v>669</v>
      </c>
      <c r="BL61" s="19">
        <f t="shared" si="4"/>
        <v>194836537059.26999</v>
      </c>
      <c r="BM61" s="19"/>
      <c r="BN61" s="19"/>
      <c r="BO61" s="19">
        <f t="shared" si="4"/>
        <v>219</v>
      </c>
      <c r="BP61" s="19">
        <f t="shared" si="4"/>
        <v>26635093357.110001</v>
      </c>
      <c r="BQ61" s="19"/>
      <c r="BR61" s="19"/>
      <c r="BS61" s="19">
        <f t="shared" si="4"/>
        <v>71</v>
      </c>
      <c r="BT61" s="19">
        <f t="shared" si="4"/>
        <v>9919621371</v>
      </c>
      <c r="BU61" s="19"/>
      <c r="BV61" s="19"/>
      <c r="BW61" s="19">
        <f t="shared" si="4"/>
        <v>151</v>
      </c>
      <c r="BX61" s="19">
        <f t="shared" si="4"/>
        <v>33057614751.119999</v>
      </c>
      <c r="BY61" s="19"/>
      <c r="BZ61" s="19"/>
      <c r="CA61" s="19">
        <f t="shared" si="4"/>
        <v>942</v>
      </c>
      <c r="CB61" s="19">
        <f t="shared" si="4"/>
        <v>1280981967.48</v>
      </c>
      <c r="CC61" s="19"/>
      <c r="CD61" s="19"/>
      <c r="CE61" s="19">
        <f t="shared" si="4"/>
        <v>1</v>
      </c>
      <c r="CF61" s="19">
        <f t="shared" si="4"/>
        <v>1170448023.5</v>
      </c>
      <c r="CG61" s="19"/>
      <c r="CH61" s="19"/>
      <c r="CI61" s="19">
        <f t="shared" si="4"/>
        <v>0</v>
      </c>
      <c r="CJ61" s="19">
        <f t="shared" si="4"/>
        <v>0</v>
      </c>
      <c r="CK61" s="19"/>
      <c r="CL61" s="19"/>
      <c r="CM61" s="19">
        <f t="shared" si="4"/>
        <v>10</v>
      </c>
      <c r="CN61" s="19">
        <f t="shared" si="4"/>
        <v>5749969178.2399998</v>
      </c>
      <c r="CO61" s="19">
        <f>SUM(CO12:CO59)</f>
        <v>7122</v>
      </c>
      <c r="CP61" s="19">
        <f t="shared" ref="CP61" si="5">SUM(CP12:CP59)</f>
        <v>499441106033.87</v>
      </c>
    </row>
    <row r="65" spans="4:64">
      <c r="D65" t="s">
        <v>421</v>
      </c>
      <c r="F65" s="1">
        <f>F56+F12+F13</f>
        <v>1511260250</v>
      </c>
      <c r="BL65" s="1">
        <v>2534424726</v>
      </c>
    </row>
    <row r="66" spans="4:64">
      <c r="D66" t="s">
        <v>422</v>
      </c>
      <c r="F66" s="1">
        <f>F14</f>
        <v>530750000</v>
      </c>
      <c r="BL66" s="1">
        <f>BL59-BL65</f>
        <v>-2164725726</v>
      </c>
    </row>
    <row r="67" spans="4:64">
      <c r="D67" t="s">
        <v>423</v>
      </c>
      <c r="F67" s="1">
        <f>F18+F28+F30</f>
        <v>11650347870.25</v>
      </c>
    </row>
    <row r="68" spans="4:64">
      <c r="BL68" s="1">
        <v>1540000</v>
      </c>
    </row>
    <row r="69" spans="4:64">
      <c r="F69" s="1">
        <v>11696722840.25</v>
      </c>
      <c r="BL69" s="1">
        <v>2365000</v>
      </c>
    </row>
    <row r="70" spans="4:64">
      <c r="F70" s="1">
        <f>F67-F69</f>
        <v>-46374970</v>
      </c>
      <c r="BL70" s="1">
        <f>BL69+BL68+BP59</f>
        <v>562850000</v>
      </c>
    </row>
  </sheetData>
  <mergeCells count="14">
    <mergeCell ref="BL7:BX7"/>
    <mergeCell ref="CB7:CJ7"/>
    <mergeCell ref="CN7:CN9"/>
    <mergeCell ref="CP7:CP9"/>
    <mergeCell ref="A3:D3"/>
    <mergeCell ref="A4:D4"/>
    <mergeCell ref="A5:D5"/>
    <mergeCell ref="A7:A9"/>
    <mergeCell ref="B7:B9"/>
    <mergeCell ref="C7:C9"/>
    <mergeCell ref="D7:D9"/>
    <mergeCell ref="F7:F9"/>
    <mergeCell ref="K7:BB7"/>
    <mergeCell ref="BD7:BJ7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43"/>
  <sheetViews>
    <sheetView topLeftCell="J61" workbookViewId="0">
      <selection activeCell="S47" sqref="S47"/>
    </sheetView>
  </sheetViews>
  <sheetFormatPr defaultRowHeight="15"/>
  <cols>
    <col min="1" max="1" width="19.85546875" customWidth="1"/>
    <col min="2" max="2" width="6.5703125" customWidth="1"/>
    <col min="3" max="3" width="19.85546875" style="1" customWidth="1"/>
    <col min="4" max="4" width="9.28515625" style="1" customWidth="1"/>
    <col min="5" max="5" width="19.85546875" style="1" customWidth="1"/>
    <col min="6" max="6" width="7.85546875" style="1" customWidth="1"/>
    <col min="7" max="7" width="19.85546875" style="1" customWidth="1"/>
    <col min="8" max="8" width="5.85546875" customWidth="1"/>
    <col min="9" max="9" width="19.85546875" style="1" customWidth="1"/>
    <col min="10" max="10" width="8.28515625" style="1" customWidth="1"/>
    <col min="11" max="11" width="19.85546875" style="1" customWidth="1"/>
    <col min="12" max="12" width="14.42578125" style="1" customWidth="1"/>
    <col min="13" max="13" width="8.28515625" customWidth="1"/>
    <col min="14" max="14" width="7.28515625" customWidth="1"/>
    <col min="15" max="17" width="0.7109375" customWidth="1"/>
    <col min="18" max="18" width="19.85546875" style="1" customWidth="1"/>
    <col min="19" max="26" width="57.140625" customWidth="1"/>
  </cols>
  <sheetData>
    <row r="1" spans="1:20">
      <c r="A1" s="385" t="s">
        <v>7</v>
      </c>
    </row>
    <row r="2" spans="1:20">
      <c r="A2" s="386"/>
    </row>
    <row r="3" spans="1:20">
      <c r="A3" s="387"/>
    </row>
    <row r="4" spans="1:20">
      <c r="A4" s="48">
        <v>4</v>
      </c>
    </row>
    <row r="5" spans="1:20">
      <c r="A5" s="10"/>
      <c r="B5" s="411" t="s">
        <v>160</v>
      </c>
      <c r="C5" s="412"/>
      <c r="D5" s="410" t="s">
        <v>366</v>
      </c>
      <c r="E5" s="410"/>
      <c r="F5" s="410" t="s">
        <v>367</v>
      </c>
      <c r="G5" s="410"/>
      <c r="H5" s="412" t="s">
        <v>368</v>
      </c>
      <c r="I5" s="412"/>
      <c r="J5" s="410" t="s">
        <v>369</v>
      </c>
      <c r="K5" s="410"/>
      <c r="L5" s="1" t="s">
        <v>370</v>
      </c>
    </row>
    <row r="6" spans="1:20">
      <c r="A6" s="202" t="s">
        <v>17</v>
      </c>
      <c r="B6">
        <v>341</v>
      </c>
      <c r="C6" s="1">
        <v>53643964921</v>
      </c>
      <c r="D6" s="1">
        <v>84625</v>
      </c>
      <c r="E6" s="1">
        <v>111900119859.89999</v>
      </c>
      <c r="F6" s="1">
        <v>3596</v>
      </c>
      <c r="G6" s="1">
        <v>382899107343.28003</v>
      </c>
      <c r="H6">
        <v>100</v>
      </c>
      <c r="I6" s="1">
        <v>4404589647.9300003</v>
      </c>
      <c r="J6" s="1">
        <v>192796</v>
      </c>
      <c r="K6" s="1">
        <v>49553740065.950005</v>
      </c>
      <c r="L6" s="1">
        <v>0</v>
      </c>
    </row>
    <row r="7" spans="1:20">
      <c r="N7" t="s">
        <v>430</v>
      </c>
      <c r="R7" s="1">
        <v>53643964921</v>
      </c>
      <c r="S7" s="1">
        <f>C6-R7</f>
        <v>0</v>
      </c>
    </row>
    <row r="9" spans="1:20">
      <c r="N9" t="s">
        <v>431</v>
      </c>
      <c r="R9" s="1">
        <v>111900119859.89999</v>
      </c>
      <c r="S9" s="1">
        <f>E6-R9</f>
        <v>0</v>
      </c>
    </row>
    <row r="11" spans="1:20">
      <c r="N11" t="s">
        <v>432</v>
      </c>
      <c r="R11" s="1">
        <v>382899107343.37</v>
      </c>
      <c r="S11" s="1">
        <f>G6-R11</f>
        <v>-8.99658203125E-2</v>
      </c>
      <c r="T11" s="1">
        <f>S11+S30+S47+S59+S71+S81+S97</f>
        <v>-7.996368408203125E-2</v>
      </c>
    </row>
    <row r="13" spans="1:20">
      <c r="N13" t="s">
        <v>433</v>
      </c>
      <c r="R13" s="1">
        <v>4404589647.9400005</v>
      </c>
      <c r="S13" s="1">
        <f>I6-R13</f>
        <v>-1.0000228881835937E-2</v>
      </c>
      <c r="T13" s="1">
        <f>S13+S32+S49+S61+S73+S83+S99</f>
        <v>0.39002418518066406</v>
      </c>
    </row>
    <row r="15" spans="1:20">
      <c r="N15" t="s">
        <v>434</v>
      </c>
      <c r="R15" s="1">
        <v>49553740066.210007</v>
      </c>
      <c r="S15" s="1">
        <f>K6-R15</f>
        <v>-0.26000213623046875</v>
      </c>
    </row>
    <row r="17" spans="1:19">
      <c r="N17" t="s">
        <v>435</v>
      </c>
      <c r="R17" s="1">
        <v>-197156945311.20999</v>
      </c>
    </row>
    <row r="19" spans="1:19">
      <c r="N19" t="s">
        <v>436</v>
      </c>
      <c r="R19" s="1">
        <v>158476648</v>
      </c>
    </row>
    <row r="21" spans="1:19">
      <c r="N21" t="s">
        <v>437</v>
      </c>
      <c r="R21" s="1">
        <v>158476648</v>
      </c>
    </row>
    <row r="23" spans="1:19">
      <c r="N23" t="s">
        <v>438</v>
      </c>
      <c r="R23" s="1">
        <v>0</v>
      </c>
    </row>
    <row r="26" spans="1:19">
      <c r="A26" s="10" t="s">
        <v>20</v>
      </c>
      <c r="B26">
        <v>36</v>
      </c>
      <c r="C26" s="1">
        <v>4525877625</v>
      </c>
      <c r="D26" s="1">
        <v>21550</v>
      </c>
      <c r="E26" s="1">
        <v>60309124001.440002</v>
      </c>
      <c r="F26" s="1">
        <v>314</v>
      </c>
      <c r="G26" s="1">
        <v>45166107654.800003</v>
      </c>
      <c r="H26">
        <v>15</v>
      </c>
      <c r="I26" s="1">
        <v>294132354</v>
      </c>
      <c r="J26" s="1">
        <v>1</v>
      </c>
      <c r="K26" s="1">
        <v>7500000</v>
      </c>
      <c r="L26" s="1">
        <v>780683400</v>
      </c>
      <c r="N26" t="s">
        <v>430</v>
      </c>
      <c r="R26" s="1">
        <v>4525877625</v>
      </c>
      <c r="S26" s="1">
        <f>C26-R26</f>
        <v>0</v>
      </c>
    </row>
    <row r="28" spans="1:19">
      <c r="N28" t="s">
        <v>431</v>
      </c>
      <c r="R28" s="1">
        <v>60309124001.440002</v>
      </c>
      <c r="S28" s="1">
        <f>E26-R28</f>
        <v>0</v>
      </c>
    </row>
    <row r="30" spans="1:19">
      <c r="N30" t="s">
        <v>432</v>
      </c>
      <c r="R30" s="1">
        <v>45166107654.800003</v>
      </c>
      <c r="S30" s="1">
        <f>G26-R30</f>
        <v>0</v>
      </c>
    </row>
    <row r="32" spans="1:19">
      <c r="N32" t="s">
        <v>433</v>
      </c>
      <c r="R32" s="1">
        <v>294132354</v>
      </c>
      <c r="S32" s="1">
        <f>I26-R32</f>
        <v>0</v>
      </c>
    </row>
    <row r="34" spans="1:19">
      <c r="N34" t="s">
        <v>434</v>
      </c>
      <c r="R34" s="1">
        <v>7500000</v>
      </c>
      <c r="S34" s="1">
        <f>K26-R34</f>
        <v>0</v>
      </c>
    </row>
    <row r="36" spans="1:19">
      <c r="N36" t="s">
        <v>439</v>
      </c>
      <c r="R36" s="1">
        <v>780683400</v>
      </c>
    </row>
    <row r="38" spans="1:19">
      <c r="N38" t="s">
        <v>435</v>
      </c>
      <c r="R38" s="1">
        <v>-41975892573.489998</v>
      </c>
    </row>
    <row r="43" spans="1:19">
      <c r="A43" s="202" t="s">
        <v>23</v>
      </c>
      <c r="B43">
        <v>4</v>
      </c>
      <c r="C43" s="1">
        <v>5736147000</v>
      </c>
      <c r="D43" s="1">
        <v>4311</v>
      </c>
      <c r="E43" s="1">
        <v>53546136257.150009</v>
      </c>
      <c r="F43" s="1">
        <v>56</v>
      </c>
      <c r="G43" s="1">
        <v>38026373170.410004</v>
      </c>
      <c r="H43">
        <v>7</v>
      </c>
      <c r="I43" s="1">
        <v>5039032338</v>
      </c>
      <c r="J43" s="1">
        <v>6</v>
      </c>
      <c r="K43" s="1">
        <v>535000</v>
      </c>
      <c r="L43" s="1">
        <v>2618611000.0000019</v>
      </c>
      <c r="N43" t="s">
        <v>430</v>
      </c>
      <c r="R43" s="1">
        <v>5736147000</v>
      </c>
      <c r="S43" s="1">
        <f>C43-R43</f>
        <v>0</v>
      </c>
    </row>
    <row r="45" spans="1:19">
      <c r="N45" t="s">
        <v>431</v>
      </c>
      <c r="R45" s="1">
        <v>53546136257.150002</v>
      </c>
      <c r="S45" s="1">
        <f>E43-R45</f>
        <v>0</v>
      </c>
    </row>
    <row r="47" spans="1:19">
      <c r="N47" t="s">
        <v>432</v>
      </c>
      <c r="R47" s="1">
        <v>38026373170.400002</v>
      </c>
      <c r="S47" s="1">
        <f>G43-R47</f>
        <v>1.000213623046875E-2</v>
      </c>
    </row>
    <row r="49" spans="1:19">
      <c r="N49" t="s">
        <v>433</v>
      </c>
      <c r="R49" s="1">
        <v>5039032338</v>
      </c>
      <c r="S49" s="1">
        <f>I43-R49</f>
        <v>0</v>
      </c>
    </row>
    <row r="51" spans="1:19">
      <c r="N51" t="s">
        <v>434</v>
      </c>
      <c r="R51" s="1">
        <v>535000</v>
      </c>
      <c r="S51" s="1">
        <f>K43-R51</f>
        <v>0</v>
      </c>
    </row>
    <row r="53" spans="1:19">
      <c r="N53" t="s">
        <v>439</v>
      </c>
      <c r="R53" s="1">
        <v>2618611000</v>
      </c>
    </row>
    <row r="55" spans="1:19">
      <c r="A55" s="202" t="s">
        <v>26</v>
      </c>
      <c r="B55">
        <v>14</v>
      </c>
      <c r="C55" s="1">
        <v>6532101949</v>
      </c>
      <c r="D55" s="1">
        <v>1003</v>
      </c>
      <c r="E55" s="1">
        <v>11840272260</v>
      </c>
      <c r="F55" s="1">
        <v>23</v>
      </c>
      <c r="G55" s="1">
        <v>1634847000</v>
      </c>
      <c r="H55">
        <v>3111</v>
      </c>
      <c r="I55" s="1">
        <v>877316629734.22998</v>
      </c>
      <c r="J55" s="1">
        <v>0</v>
      </c>
      <c r="K55" s="1">
        <v>0</v>
      </c>
      <c r="L55" s="1">
        <v>495231468.24000049</v>
      </c>
      <c r="N55" t="s">
        <v>430</v>
      </c>
      <c r="R55" s="1">
        <v>6532101949</v>
      </c>
      <c r="S55" s="1">
        <f>C55-R55</f>
        <v>0</v>
      </c>
    </row>
    <row r="57" spans="1:19">
      <c r="N57" t="s">
        <v>431</v>
      </c>
      <c r="R57" s="1">
        <v>11840272260</v>
      </c>
      <c r="S57" s="1">
        <f>E55-R57</f>
        <v>0</v>
      </c>
    </row>
    <row r="59" spans="1:19">
      <c r="N59" t="s">
        <v>432</v>
      </c>
      <c r="R59" s="1">
        <v>1634847000</v>
      </c>
      <c r="S59" s="1">
        <f>G55-R59</f>
        <v>0</v>
      </c>
    </row>
    <row r="61" spans="1:19">
      <c r="N61" s="302" t="s">
        <v>433</v>
      </c>
      <c r="R61" s="1">
        <v>877316629733.82996</v>
      </c>
      <c r="S61" s="1">
        <f>I55-R61</f>
        <v>0.4000244140625</v>
      </c>
    </row>
    <row r="63" spans="1:19">
      <c r="N63" t="s">
        <v>439</v>
      </c>
      <c r="R63" s="1">
        <v>495231468.24000001</v>
      </c>
      <c r="S63" s="1">
        <f>L55-R63</f>
        <v>4.76837158203125E-7</v>
      </c>
    </row>
    <row r="65" spans="1:19">
      <c r="N65" t="s">
        <v>435</v>
      </c>
      <c r="R65" s="1">
        <v>-460225324452.31</v>
      </c>
    </row>
    <row r="67" spans="1:19">
      <c r="A67" s="10" t="s">
        <v>29</v>
      </c>
      <c r="B67">
        <v>7</v>
      </c>
      <c r="C67" s="1">
        <v>939945500</v>
      </c>
      <c r="D67" s="1">
        <v>594</v>
      </c>
      <c r="E67" s="1">
        <v>6998348463</v>
      </c>
      <c r="F67" s="1">
        <v>184</v>
      </c>
      <c r="G67" s="1">
        <v>27596008268.119999</v>
      </c>
      <c r="H67">
        <v>1454</v>
      </c>
      <c r="I67" s="1">
        <v>170860539462.38</v>
      </c>
      <c r="J67" s="1">
        <v>2</v>
      </c>
      <c r="K67" s="1">
        <v>59016000</v>
      </c>
      <c r="L67" s="1">
        <v>0</v>
      </c>
      <c r="N67" t="s">
        <v>430</v>
      </c>
      <c r="R67" s="1">
        <v>939945500</v>
      </c>
      <c r="S67" s="1">
        <f>C67-R67</f>
        <v>0</v>
      </c>
    </row>
    <row r="69" spans="1:19">
      <c r="N69" t="s">
        <v>431</v>
      </c>
      <c r="R69" s="1">
        <v>6998348463</v>
      </c>
      <c r="S69" s="1">
        <f>E67-R69</f>
        <v>0</v>
      </c>
    </row>
    <row r="71" spans="1:19">
      <c r="N71" t="s">
        <v>432</v>
      </c>
      <c r="R71" s="1">
        <v>27596008268.119999</v>
      </c>
      <c r="S71" s="1">
        <f>G67-R71</f>
        <v>0</v>
      </c>
    </row>
    <row r="73" spans="1:19">
      <c r="N73" t="s">
        <v>433</v>
      </c>
      <c r="R73" s="1">
        <v>170860539462.38</v>
      </c>
      <c r="S73" s="1">
        <f>I67-R73</f>
        <v>0</v>
      </c>
    </row>
    <row r="75" spans="1:19">
      <c r="N75" t="s">
        <v>434</v>
      </c>
      <c r="R75" s="1">
        <v>59016000</v>
      </c>
      <c r="S75" s="1">
        <f>K67-R75</f>
        <v>0</v>
      </c>
    </row>
    <row r="77" spans="1:19">
      <c r="N77" t="s">
        <v>435</v>
      </c>
      <c r="R77" s="1">
        <v>-52056409185.550003</v>
      </c>
    </row>
    <row r="79" spans="1:19">
      <c r="A79" s="10" t="s">
        <v>32</v>
      </c>
      <c r="B79">
        <v>0</v>
      </c>
      <c r="C79" s="1">
        <v>0</v>
      </c>
      <c r="D79" s="1">
        <v>497</v>
      </c>
      <c r="E79" s="1">
        <v>2166866748.5500002</v>
      </c>
      <c r="F79" s="1">
        <v>2</v>
      </c>
      <c r="G79" s="1">
        <v>4614166313</v>
      </c>
      <c r="H79">
        <v>1</v>
      </c>
      <c r="I79" s="1">
        <v>23851000</v>
      </c>
      <c r="J79" s="1">
        <v>1</v>
      </c>
      <c r="K79" s="1">
        <v>4985000</v>
      </c>
      <c r="L79" s="1">
        <v>0</v>
      </c>
      <c r="N79" t="s">
        <v>431</v>
      </c>
      <c r="R79" s="1">
        <v>2166866748.5500002</v>
      </c>
      <c r="S79" s="1">
        <f>E79-R79</f>
        <v>0</v>
      </c>
    </row>
    <row r="81" spans="1:19">
      <c r="N81" t="s">
        <v>432</v>
      </c>
      <c r="R81" s="1">
        <v>4614166313</v>
      </c>
      <c r="S81" s="1">
        <f>G79-R81</f>
        <v>0</v>
      </c>
    </row>
    <row r="83" spans="1:19">
      <c r="N83" t="s">
        <v>433</v>
      </c>
      <c r="R83" s="1">
        <v>23851000</v>
      </c>
      <c r="S83" s="1">
        <f>I79-R83</f>
        <v>0</v>
      </c>
    </row>
    <row r="85" spans="1:19">
      <c r="N85" t="s">
        <v>434</v>
      </c>
      <c r="R85" s="1">
        <v>4985000</v>
      </c>
      <c r="S85" s="1">
        <f>K79-R85</f>
        <v>0</v>
      </c>
    </row>
    <row r="87" spans="1:19">
      <c r="N87" t="s">
        <v>435</v>
      </c>
      <c r="R87" s="1">
        <v>-1701627295.27</v>
      </c>
    </row>
    <row r="89" spans="1:19">
      <c r="N89" t="s">
        <v>436</v>
      </c>
      <c r="R89" s="1">
        <v>66932800</v>
      </c>
    </row>
    <row r="91" spans="1:19">
      <c r="N91" t="s">
        <v>437</v>
      </c>
      <c r="R91" s="1">
        <v>66932800</v>
      </c>
    </row>
    <row r="93" spans="1:19">
      <c r="A93" s="10" t="s">
        <v>35</v>
      </c>
      <c r="B93">
        <v>12</v>
      </c>
      <c r="C93" s="1">
        <v>9996806658.6900005</v>
      </c>
      <c r="D93" s="1">
        <v>664</v>
      </c>
      <c r="E93" s="1">
        <v>5216669415</v>
      </c>
      <c r="F93" s="1">
        <v>773</v>
      </c>
      <c r="G93" s="1">
        <v>9269955815</v>
      </c>
      <c r="H93">
        <v>2</v>
      </c>
      <c r="I93" s="1">
        <v>59999000</v>
      </c>
      <c r="J93" s="1">
        <v>0</v>
      </c>
      <c r="K93" s="1">
        <v>0</v>
      </c>
      <c r="L93" s="1">
        <v>0</v>
      </c>
      <c r="N93" t="s">
        <v>430</v>
      </c>
      <c r="R93" s="1">
        <v>9996806658.6900005</v>
      </c>
      <c r="S93" s="1">
        <f>C93-R93</f>
        <v>0</v>
      </c>
    </row>
    <row r="95" spans="1:19">
      <c r="N95" t="s">
        <v>431</v>
      </c>
      <c r="R95" s="1">
        <v>5216669415</v>
      </c>
      <c r="S95" s="1">
        <f>E93-R95</f>
        <v>0</v>
      </c>
    </row>
    <row r="97" spans="1:19">
      <c r="N97" t="s">
        <v>432</v>
      </c>
      <c r="R97" s="1">
        <v>9269955815</v>
      </c>
      <c r="S97" s="1">
        <f>G93-R97</f>
        <v>0</v>
      </c>
    </row>
    <row r="99" spans="1:19">
      <c r="N99" t="s">
        <v>433</v>
      </c>
      <c r="R99" s="1">
        <v>59999000</v>
      </c>
      <c r="S99" s="1">
        <f>I93-R99</f>
        <v>0</v>
      </c>
    </row>
    <row r="101" spans="1:19">
      <c r="N101" t="s">
        <v>435</v>
      </c>
      <c r="R101" s="1">
        <v>-8563206842.1800003</v>
      </c>
    </row>
    <row r="103" spans="1:19">
      <c r="A103" s="10" t="s">
        <v>38</v>
      </c>
      <c r="B103">
        <v>5</v>
      </c>
      <c r="C103" s="1">
        <v>1398591800</v>
      </c>
      <c r="D103" s="1">
        <v>379</v>
      </c>
      <c r="E103" s="1">
        <v>5536051175</v>
      </c>
      <c r="F103" s="1">
        <v>21</v>
      </c>
      <c r="G103" s="1">
        <v>2161429497</v>
      </c>
      <c r="H103">
        <v>11</v>
      </c>
      <c r="I103" s="1">
        <v>739950000</v>
      </c>
      <c r="J103" s="1">
        <v>0</v>
      </c>
      <c r="K103" s="1">
        <v>0</v>
      </c>
      <c r="L103" s="1">
        <v>0</v>
      </c>
    </row>
    <row r="104" spans="1:19">
      <c r="A104" s="10" t="s">
        <v>41</v>
      </c>
      <c r="B104">
        <v>0</v>
      </c>
      <c r="C104" s="1">
        <v>0</v>
      </c>
      <c r="D104" s="1">
        <v>387</v>
      </c>
      <c r="E104" s="1">
        <v>2227994240.6700001</v>
      </c>
      <c r="F104" s="1">
        <v>3</v>
      </c>
      <c r="G104" s="1">
        <v>319438000</v>
      </c>
      <c r="H104">
        <v>0</v>
      </c>
      <c r="I104" s="1">
        <v>0</v>
      </c>
      <c r="J104" s="1">
        <v>0</v>
      </c>
      <c r="K104" s="1">
        <v>0</v>
      </c>
      <c r="L104" s="1">
        <v>0</v>
      </c>
    </row>
    <row r="105" spans="1:19">
      <c r="A105" s="10" t="s">
        <v>44</v>
      </c>
      <c r="B105">
        <v>2</v>
      </c>
      <c r="C105" s="1">
        <v>838100000</v>
      </c>
      <c r="D105" s="1">
        <v>892</v>
      </c>
      <c r="E105" s="1">
        <v>6323507970</v>
      </c>
      <c r="F105" s="1">
        <v>30</v>
      </c>
      <c r="G105" s="1">
        <v>3404675000</v>
      </c>
      <c r="H105">
        <v>8</v>
      </c>
      <c r="I105" s="1">
        <v>71925000</v>
      </c>
      <c r="J105" s="1">
        <v>132</v>
      </c>
      <c r="K105" s="1">
        <v>716434853</v>
      </c>
      <c r="L105" s="1">
        <v>0</v>
      </c>
    </row>
    <row r="106" spans="1:19">
      <c r="A106" s="10" t="s">
        <v>47</v>
      </c>
      <c r="B106">
        <v>5</v>
      </c>
      <c r="C106" s="1">
        <v>3568590000</v>
      </c>
      <c r="D106" s="1">
        <v>669</v>
      </c>
      <c r="E106" s="1">
        <v>1602033996</v>
      </c>
      <c r="F106" s="1">
        <v>21</v>
      </c>
      <c r="G106" s="1">
        <v>3287769000</v>
      </c>
      <c r="H106">
        <v>4</v>
      </c>
      <c r="I106" s="1">
        <v>162861000</v>
      </c>
      <c r="J106" s="1">
        <v>0</v>
      </c>
      <c r="K106" s="1">
        <v>0</v>
      </c>
      <c r="L106" s="1">
        <v>0</v>
      </c>
    </row>
    <row r="107" spans="1:19">
      <c r="A107" s="10" t="s">
        <v>50</v>
      </c>
      <c r="B107">
        <v>4</v>
      </c>
      <c r="C107" s="1">
        <v>799744012</v>
      </c>
      <c r="D107" s="1">
        <v>483</v>
      </c>
      <c r="E107" s="1">
        <v>1555382665</v>
      </c>
      <c r="F107" s="1">
        <v>28</v>
      </c>
      <c r="G107" s="1">
        <v>23797378935</v>
      </c>
      <c r="H107">
        <v>4</v>
      </c>
      <c r="I107" s="1">
        <v>42478850</v>
      </c>
      <c r="J107" s="1">
        <v>0</v>
      </c>
      <c r="K107" s="1">
        <v>0</v>
      </c>
      <c r="L107" s="1">
        <v>0</v>
      </c>
    </row>
    <row r="108" spans="1:19">
      <c r="A108" s="10" t="s">
        <v>53</v>
      </c>
      <c r="B108">
        <v>25</v>
      </c>
      <c r="C108" s="1">
        <v>85853976967</v>
      </c>
      <c r="D108" s="1">
        <v>493</v>
      </c>
      <c r="E108" s="1">
        <v>2453207768</v>
      </c>
      <c r="F108" s="1">
        <v>152</v>
      </c>
      <c r="G108" s="1">
        <v>61565217130.549995</v>
      </c>
      <c r="H108">
        <v>24</v>
      </c>
      <c r="I108" s="1">
        <v>3751069527.4200001</v>
      </c>
      <c r="J108" s="1">
        <v>24</v>
      </c>
      <c r="K108" s="1">
        <v>489839700</v>
      </c>
      <c r="L108" s="1">
        <v>0</v>
      </c>
    </row>
    <row r="109" spans="1:19">
      <c r="A109" s="10" t="s">
        <v>56</v>
      </c>
      <c r="B109">
        <v>2</v>
      </c>
      <c r="C109" s="1">
        <v>392250000</v>
      </c>
      <c r="D109" s="1">
        <v>659</v>
      </c>
      <c r="E109" s="1">
        <v>1122526400</v>
      </c>
      <c r="F109" s="1">
        <v>2</v>
      </c>
      <c r="G109" s="1">
        <v>144775000</v>
      </c>
      <c r="H109">
        <v>0</v>
      </c>
      <c r="I109" s="1">
        <v>0</v>
      </c>
      <c r="J109" s="1">
        <v>0</v>
      </c>
      <c r="K109" s="1">
        <v>0</v>
      </c>
      <c r="L109" s="1">
        <v>0</v>
      </c>
    </row>
    <row r="110" spans="1:19">
      <c r="A110" s="10" t="s">
        <v>59</v>
      </c>
      <c r="B110">
        <v>0</v>
      </c>
      <c r="C110" s="1">
        <v>0</v>
      </c>
      <c r="D110" s="1">
        <v>518</v>
      </c>
      <c r="E110" s="1">
        <v>2107190696</v>
      </c>
      <c r="F110" s="1">
        <v>3</v>
      </c>
      <c r="G110" s="1">
        <v>414534605</v>
      </c>
      <c r="H110">
        <v>0</v>
      </c>
      <c r="I110" s="1">
        <v>0</v>
      </c>
      <c r="J110" s="1">
        <v>0</v>
      </c>
      <c r="K110" s="1">
        <v>0</v>
      </c>
      <c r="L110" s="1">
        <v>0</v>
      </c>
    </row>
    <row r="111" spans="1:19">
      <c r="A111" s="10" t="s">
        <v>61</v>
      </c>
      <c r="B111">
        <v>1</v>
      </c>
      <c r="C111" s="1">
        <v>120000000</v>
      </c>
      <c r="D111" s="1">
        <v>248</v>
      </c>
      <c r="E111" s="1">
        <v>3936611440</v>
      </c>
      <c r="F111" s="1">
        <v>81</v>
      </c>
      <c r="G111" s="1">
        <v>316454860</v>
      </c>
      <c r="H11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9">
      <c r="A112" s="10" t="s">
        <v>64</v>
      </c>
      <c r="B112">
        <v>35</v>
      </c>
      <c r="C112" s="1">
        <v>52922846257.949997</v>
      </c>
      <c r="D112" s="1">
        <v>2212</v>
      </c>
      <c r="E112" s="1">
        <v>19043826631.150002</v>
      </c>
      <c r="F112" s="1">
        <v>51</v>
      </c>
      <c r="G112" s="1">
        <v>14243857757</v>
      </c>
      <c r="H112">
        <v>3</v>
      </c>
      <c r="I112" s="1">
        <v>599118550</v>
      </c>
      <c r="J112" s="1">
        <v>19</v>
      </c>
      <c r="K112" s="1">
        <v>260009000</v>
      </c>
      <c r="L112" s="1">
        <v>0</v>
      </c>
    </row>
    <row r="113" spans="1:12">
      <c r="A113" s="10" t="s">
        <v>67</v>
      </c>
      <c r="B113">
        <v>2</v>
      </c>
      <c r="C113" s="1">
        <v>2007850000</v>
      </c>
      <c r="D113" s="1">
        <v>944</v>
      </c>
      <c r="E113" s="1">
        <v>9175319386</v>
      </c>
      <c r="F113" s="1">
        <v>6</v>
      </c>
      <c r="G113" s="1">
        <v>7702699612</v>
      </c>
      <c r="H113">
        <v>950</v>
      </c>
      <c r="I113" s="1">
        <v>72352840</v>
      </c>
      <c r="J113" s="1">
        <v>196</v>
      </c>
      <c r="K113" s="1">
        <v>48618000</v>
      </c>
      <c r="L113" s="1">
        <v>0</v>
      </c>
    </row>
    <row r="114" spans="1:12">
      <c r="A114" s="10" t="s">
        <v>70</v>
      </c>
      <c r="B114">
        <v>900</v>
      </c>
      <c r="C114" s="1">
        <v>148863795755.45001</v>
      </c>
      <c r="D114" s="1">
        <v>1712</v>
      </c>
      <c r="E114" s="1">
        <v>10739642143.220001</v>
      </c>
      <c r="F114" s="1">
        <v>202</v>
      </c>
      <c r="G114" s="1">
        <v>47054801990.160004</v>
      </c>
      <c r="H114">
        <v>1910</v>
      </c>
      <c r="I114" s="1">
        <v>0</v>
      </c>
      <c r="J114" s="1">
        <v>0</v>
      </c>
      <c r="K114" s="1">
        <v>0</v>
      </c>
      <c r="L114" s="1">
        <v>0</v>
      </c>
    </row>
    <row r="115" spans="1:12">
      <c r="A115" s="10" t="s">
        <v>73</v>
      </c>
      <c r="B115">
        <v>1</v>
      </c>
      <c r="C115" s="1">
        <v>150000000</v>
      </c>
      <c r="D115" s="1">
        <v>281</v>
      </c>
      <c r="E115" s="1">
        <v>990741725.27999997</v>
      </c>
      <c r="F115" s="1">
        <v>1</v>
      </c>
      <c r="G115" s="1">
        <v>115000000</v>
      </c>
      <c r="H115">
        <v>282</v>
      </c>
      <c r="I115" s="1">
        <v>0</v>
      </c>
      <c r="J115" s="1">
        <v>1</v>
      </c>
      <c r="K115" s="1">
        <v>4346400</v>
      </c>
      <c r="L115" s="1">
        <v>0</v>
      </c>
    </row>
    <row r="116" spans="1:12">
      <c r="A116" s="10" t="s">
        <v>76</v>
      </c>
      <c r="B116">
        <v>1</v>
      </c>
      <c r="C116" s="1">
        <v>261100000</v>
      </c>
      <c r="D116" s="1">
        <v>431</v>
      </c>
      <c r="E116" s="1">
        <v>1313073467</v>
      </c>
      <c r="F116" s="1">
        <v>3</v>
      </c>
      <c r="G116" s="1">
        <v>268877400</v>
      </c>
      <c r="H116">
        <v>434</v>
      </c>
      <c r="I116" s="1">
        <v>0</v>
      </c>
      <c r="J116" s="1">
        <v>0</v>
      </c>
      <c r="K116" s="1">
        <v>0</v>
      </c>
      <c r="L116" s="1">
        <v>0</v>
      </c>
    </row>
    <row r="117" spans="1:12">
      <c r="A117" s="10" t="s">
        <v>79</v>
      </c>
      <c r="B117">
        <v>0</v>
      </c>
      <c r="C117" s="1">
        <v>0</v>
      </c>
      <c r="D117" s="1">
        <v>427</v>
      </c>
      <c r="E117" s="1">
        <v>1599377944</v>
      </c>
      <c r="F117" s="1">
        <v>4</v>
      </c>
      <c r="G117" s="1">
        <v>853525740</v>
      </c>
      <c r="H117">
        <v>431</v>
      </c>
      <c r="I117" s="1">
        <v>0</v>
      </c>
      <c r="J117" s="1">
        <v>2</v>
      </c>
      <c r="K117" s="1">
        <v>38640000</v>
      </c>
      <c r="L117" s="1">
        <v>0</v>
      </c>
    </row>
    <row r="118" spans="1:12">
      <c r="A118" s="10" t="s">
        <v>82</v>
      </c>
      <c r="B118">
        <v>1</v>
      </c>
      <c r="C118" s="1">
        <v>493250000</v>
      </c>
      <c r="D118" s="1">
        <v>405</v>
      </c>
      <c r="E118" s="1">
        <v>901974850</v>
      </c>
      <c r="F118" s="1">
        <v>6</v>
      </c>
      <c r="G118" s="1">
        <v>959681460</v>
      </c>
      <c r="H118">
        <v>411</v>
      </c>
      <c r="I118" s="1">
        <v>57712600</v>
      </c>
      <c r="J118" s="1">
        <v>1</v>
      </c>
      <c r="K118" s="1">
        <v>1000000</v>
      </c>
      <c r="L118" s="1">
        <v>0</v>
      </c>
    </row>
    <row r="119" spans="1:12">
      <c r="A119" s="10" t="s">
        <v>85</v>
      </c>
      <c r="B119">
        <v>1</v>
      </c>
      <c r="C119" s="1">
        <v>375000000</v>
      </c>
      <c r="D119" s="1">
        <v>387</v>
      </c>
      <c r="E119" s="1">
        <v>1523632494.0900002</v>
      </c>
      <c r="F119" s="1">
        <v>3</v>
      </c>
      <c r="G119" s="1">
        <v>178500000</v>
      </c>
      <c r="H119">
        <v>388</v>
      </c>
      <c r="I119" s="1">
        <v>15300000</v>
      </c>
      <c r="J119" s="1">
        <v>0</v>
      </c>
      <c r="K119" s="1">
        <v>0</v>
      </c>
      <c r="L119" s="1">
        <v>0</v>
      </c>
    </row>
    <row r="120" spans="1:12">
      <c r="A120" s="10" t="s">
        <v>88</v>
      </c>
      <c r="B120">
        <v>1</v>
      </c>
      <c r="C120" s="1">
        <v>136500000</v>
      </c>
      <c r="D120" s="1">
        <v>212</v>
      </c>
      <c r="E120" s="1">
        <v>1075953030</v>
      </c>
      <c r="F120" s="1">
        <v>3</v>
      </c>
      <c r="G120" s="1">
        <v>574254472</v>
      </c>
      <c r="H120">
        <v>214</v>
      </c>
      <c r="I120" s="1">
        <v>0</v>
      </c>
      <c r="J120" s="1">
        <v>0</v>
      </c>
      <c r="K120" s="1">
        <v>0</v>
      </c>
      <c r="L120" s="1">
        <v>0</v>
      </c>
    </row>
    <row r="121" spans="1:12">
      <c r="A121" s="10" t="s">
        <v>91</v>
      </c>
      <c r="B121">
        <v>1</v>
      </c>
      <c r="C121" s="1">
        <v>300000000</v>
      </c>
      <c r="D121" s="1">
        <v>251</v>
      </c>
      <c r="E121" s="1">
        <v>1026787063</v>
      </c>
      <c r="F121" s="1">
        <v>3</v>
      </c>
      <c r="G121" s="1">
        <v>1120580809</v>
      </c>
      <c r="H121">
        <v>253</v>
      </c>
      <c r="I121" s="1">
        <v>0</v>
      </c>
      <c r="J121" s="1">
        <v>0</v>
      </c>
      <c r="K121" s="1">
        <v>0</v>
      </c>
      <c r="L121" s="1">
        <v>0</v>
      </c>
    </row>
    <row r="122" spans="1:12">
      <c r="A122" s="10" t="s">
        <v>94</v>
      </c>
      <c r="B122">
        <v>1</v>
      </c>
      <c r="C122" s="1">
        <v>354100000</v>
      </c>
      <c r="D122" s="1">
        <v>330</v>
      </c>
      <c r="E122" s="1">
        <v>1004158838.33</v>
      </c>
      <c r="F122" s="1">
        <v>5</v>
      </c>
      <c r="G122" s="1">
        <v>1083560450</v>
      </c>
      <c r="H122">
        <v>334</v>
      </c>
      <c r="I122" s="1">
        <v>0</v>
      </c>
      <c r="J122" s="1">
        <v>0</v>
      </c>
      <c r="K122" s="1">
        <v>0</v>
      </c>
      <c r="L122" s="1">
        <v>0</v>
      </c>
    </row>
    <row r="123" spans="1:12">
      <c r="A123" s="10" t="s">
        <v>97</v>
      </c>
      <c r="B123">
        <v>3</v>
      </c>
      <c r="C123" s="1">
        <v>2717400000</v>
      </c>
      <c r="D123" s="1">
        <v>406</v>
      </c>
      <c r="E123" s="1">
        <v>1088100955</v>
      </c>
      <c r="F123" s="1">
        <v>5</v>
      </c>
      <c r="G123" s="1">
        <v>169647000</v>
      </c>
      <c r="H123">
        <v>409</v>
      </c>
      <c r="I123" s="1">
        <v>33000000</v>
      </c>
      <c r="J123" s="1">
        <v>0</v>
      </c>
      <c r="K123" s="1">
        <v>0</v>
      </c>
      <c r="L123" s="1">
        <v>0</v>
      </c>
    </row>
    <row r="124" spans="1:12">
      <c r="A124" s="10" t="s">
        <v>100</v>
      </c>
      <c r="B124">
        <v>2</v>
      </c>
      <c r="C124" s="1">
        <v>333375000</v>
      </c>
      <c r="D124" s="1">
        <v>154</v>
      </c>
      <c r="E124" s="1">
        <v>863285212</v>
      </c>
      <c r="F124" s="1">
        <v>5</v>
      </c>
      <c r="G124" s="1">
        <v>341573420</v>
      </c>
      <c r="H124">
        <v>158</v>
      </c>
      <c r="I124" s="1">
        <v>0</v>
      </c>
      <c r="J124" s="1">
        <v>1</v>
      </c>
      <c r="K124" s="1">
        <v>3750000</v>
      </c>
      <c r="L124" s="1">
        <v>0</v>
      </c>
    </row>
    <row r="125" spans="1:12">
      <c r="A125" s="10" t="s">
        <v>103</v>
      </c>
      <c r="B125">
        <v>1</v>
      </c>
      <c r="C125" s="1">
        <v>297000000</v>
      </c>
      <c r="D125" s="1">
        <v>268</v>
      </c>
      <c r="E125" s="1">
        <v>1039047855</v>
      </c>
      <c r="F125" s="1">
        <v>1</v>
      </c>
      <c r="G125" s="1">
        <v>157005000</v>
      </c>
      <c r="H125">
        <v>267</v>
      </c>
      <c r="I125" s="1">
        <v>0</v>
      </c>
      <c r="J125" s="1">
        <v>0</v>
      </c>
      <c r="K125" s="1">
        <v>0</v>
      </c>
      <c r="L125" s="1">
        <v>0</v>
      </c>
    </row>
    <row r="126" spans="1:12">
      <c r="A126" s="10" t="s">
        <v>106</v>
      </c>
      <c r="B126">
        <v>2</v>
      </c>
      <c r="C126" s="1">
        <v>772600000</v>
      </c>
      <c r="D126" s="1">
        <v>252</v>
      </c>
      <c r="E126" s="1">
        <v>823423513.32999992</v>
      </c>
      <c r="F126" s="1">
        <v>4</v>
      </c>
      <c r="G126" s="1">
        <v>552181566</v>
      </c>
      <c r="H126">
        <v>255</v>
      </c>
      <c r="I126" s="1">
        <v>0</v>
      </c>
      <c r="J126" s="1">
        <v>0</v>
      </c>
      <c r="K126" s="1">
        <v>0</v>
      </c>
      <c r="L126" s="1">
        <v>0</v>
      </c>
    </row>
    <row r="127" spans="1:12">
      <c r="A127" s="10" t="s">
        <v>109</v>
      </c>
      <c r="B127">
        <v>1</v>
      </c>
      <c r="C127" s="1">
        <v>237450000</v>
      </c>
      <c r="D127" s="1">
        <v>180</v>
      </c>
      <c r="E127" s="1">
        <v>730370188.32999992</v>
      </c>
      <c r="F127" s="1">
        <v>3</v>
      </c>
      <c r="G127" s="1">
        <v>322473000</v>
      </c>
      <c r="H127">
        <v>182</v>
      </c>
      <c r="I127" s="1">
        <v>0</v>
      </c>
      <c r="J127" s="1">
        <v>0</v>
      </c>
      <c r="K127" s="1">
        <v>0</v>
      </c>
      <c r="L127" s="1">
        <v>0</v>
      </c>
    </row>
    <row r="128" spans="1:12">
      <c r="A128" s="10" t="s">
        <v>112</v>
      </c>
      <c r="B128">
        <v>1</v>
      </c>
      <c r="C128" s="1">
        <v>181950000</v>
      </c>
      <c r="D128" s="1">
        <v>169</v>
      </c>
      <c r="E128" s="1">
        <v>693796242.33000004</v>
      </c>
      <c r="F128" s="1">
        <v>10</v>
      </c>
      <c r="G128" s="1">
        <v>287064285</v>
      </c>
      <c r="H128">
        <v>178</v>
      </c>
      <c r="I128" s="1">
        <v>0</v>
      </c>
      <c r="J128" s="1">
        <v>0</v>
      </c>
      <c r="K128" s="1">
        <v>0</v>
      </c>
      <c r="L128" s="1">
        <v>0</v>
      </c>
    </row>
    <row r="129" spans="1:12">
      <c r="A129" s="10" t="s">
        <v>115</v>
      </c>
      <c r="B129">
        <v>2</v>
      </c>
      <c r="C129" s="1">
        <v>182500000</v>
      </c>
      <c r="D129" s="1">
        <v>190</v>
      </c>
      <c r="E129" s="1">
        <v>760405855</v>
      </c>
      <c r="F129" s="1">
        <v>5</v>
      </c>
      <c r="G129" s="1">
        <v>810908300</v>
      </c>
      <c r="H129">
        <v>194</v>
      </c>
      <c r="I129" s="1">
        <v>0</v>
      </c>
      <c r="J129" s="1">
        <v>7</v>
      </c>
      <c r="K129" s="1">
        <v>250000</v>
      </c>
      <c r="L129" s="1">
        <v>0</v>
      </c>
    </row>
    <row r="130" spans="1:12">
      <c r="A130" s="10" t="s">
        <v>118</v>
      </c>
      <c r="B130">
        <v>1</v>
      </c>
      <c r="C130" s="1">
        <v>796250000</v>
      </c>
      <c r="D130" s="1">
        <v>214</v>
      </c>
      <c r="E130" s="1">
        <v>899996452.33000004</v>
      </c>
      <c r="F130" s="1">
        <v>5</v>
      </c>
      <c r="G130" s="1">
        <v>950590458</v>
      </c>
      <c r="H130">
        <v>217</v>
      </c>
      <c r="I130" s="1">
        <v>0</v>
      </c>
      <c r="J130" s="1">
        <v>201</v>
      </c>
      <c r="K130" s="1">
        <v>1100000</v>
      </c>
      <c r="L130" s="1">
        <v>0</v>
      </c>
    </row>
    <row r="131" spans="1:12">
      <c r="A131" s="10" t="s">
        <v>121</v>
      </c>
      <c r="B131">
        <v>2</v>
      </c>
      <c r="C131" s="1">
        <v>290000000</v>
      </c>
      <c r="D131" s="1">
        <v>170</v>
      </c>
      <c r="E131" s="1">
        <v>754298363.33000004</v>
      </c>
      <c r="F131" s="1">
        <v>6</v>
      </c>
      <c r="G131" s="1">
        <v>842065000</v>
      </c>
      <c r="H131">
        <v>175</v>
      </c>
      <c r="I131" s="1">
        <v>0</v>
      </c>
      <c r="J131" s="1">
        <v>148</v>
      </c>
      <c r="K131" s="1">
        <v>2180000</v>
      </c>
      <c r="L131" s="1">
        <v>0</v>
      </c>
    </row>
    <row r="132" spans="1:12">
      <c r="A132" s="10" t="s">
        <v>124</v>
      </c>
      <c r="B132">
        <v>39</v>
      </c>
      <c r="C132" s="1">
        <v>11991065178</v>
      </c>
      <c r="D132" s="1">
        <v>381</v>
      </c>
      <c r="E132" s="1">
        <v>129491500</v>
      </c>
      <c r="F132" s="1">
        <v>8</v>
      </c>
      <c r="G132" s="1">
        <v>693621088</v>
      </c>
      <c r="H132">
        <v>389</v>
      </c>
      <c r="I132" s="1">
        <v>116636500</v>
      </c>
      <c r="J132" s="1">
        <v>0</v>
      </c>
      <c r="K132" s="1">
        <v>0</v>
      </c>
      <c r="L132" s="1">
        <v>0</v>
      </c>
    </row>
    <row r="133" spans="1:12">
      <c r="A133" s="10" t="s">
        <v>127</v>
      </c>
      <c r="B133">
        <v>8</v>
      </c>
      <c r="C133" s="1">
        <v>6064940000</v>
      </c>
      <c r="D133" s="1">
        <v>186</v>
      </c>
      <c r="E133" s="1">
        <v>150085100</v>
      </c>
      <c r="F133" s="1">
        <v>1</v>
      </c>
      <c r="G133" s="1">
        <v>259500000</v>
      </c>
      <c r="H133">
        <v>187</v>
      </c>
      <c r="I133" s="1">
        <v>284565100</v>
      </c>
      <c r="J133" s="1">
        <v>1</v>
      </c>
      <c r="K133" s="1">
        <v>15000000</v>
      </c>
      <c r="L133" s="1">
        <v>0</v>
      </c>
    </row>
    <row r="134" spans="1:12">
      <c r="A134" s="10" t="s">
        <v>130</v>
      </c>
      <c r="B134">
        <v>16</v>
      </c>
      <c r="C134" s="1">
        <v>10714735000</v>
      </c>
      <c r="D134" s="1">
        <v>276</v>
      </c>
      <c r="E134" s="1">
        <v>206319500</v>
      </c>
      <c r="F134" s="1">
        <v>4</v>
      </c>
      <c r="G134" s="1">
        <v>96735000</v>
      </c>
      <c r="H134">
        <v>280</v>
      </c>
      <c r="I134" s="1">
        <v>288947000</v>
      </c>
      <c r="J134" s="1">
        <v>0</v>
      </c>
      <c r="K134" s="1">
        <v>0</v>
      </c>
      <c r="L134" s="1">
        <v>0</v>
      </c>
    </row>
    <row r="135" spans="1:12">
      <c r="A135" s="10" t="s">
        <v>133</v>
      </c>
      <c r="B135">
        <v>5</v>
      </c>
      <c r="C135" s="1">
        <v>7275895000</v>
      </c>
      <c r="D135" s="1">
        <v>245</v>
      </c>
      <c r="E135" s="1">
        <v>302283400</v>
      </c>
      <c r="F135" s="1">
        <v>3</v>
      </c>
      <c r="G135" s="1">
        <v>1044002627</v>
      </c>
      <c r="H135">
        <v>248</v>
      </c>
      <c r="I135" s="1">
        <v>24166300</v>
      </c>
      <c r="J135" s="1">
        <v>0</v>
      </c>
      <c r="K135" s="1">
        <v>0</v>
      </c>
      <c r="L135" s="1">
        <v>0</v>
      </c>
    </row>
    <row r="136" spans="1:12">
      <c r="A136" s="10" t="s">
        <v>136</v>
      </c>
      <c r="B136">
        <v>42</v>
      </c>
      <c r="C136" s="1">
        <v>2999766000</v>
      </c>
      <c r="D136" s="1">
        <v>390</v>
      </c>
      <c r="E136" s="1">
        <v>165288850</v>
      </c>
      <c r="F136" s="1">
        <v>9</v>
      </c>
      <c r="G136" s="1">
        <v>1088211437</v>
      </c>
      <c r="H136">
        <v>399</v>
      </c>
      <c r="I136" s="1">
        <v>158914000</v>
      </c>
      <c r="J136" s="1">
        <v>0</v>
      </c>
      <c r="K136" s="1">
        <v>0</v>
      </c>
      <c r="L136" s="1">
        <v>0</v>
      </c>
    </row>
    <row r="137" spans="1:12">
      <c r="A137" s="10" t="s">
        <v>139</v>
      </c>
      <c r="B137">
        <v>1</v>
      </c>
      <c r="C137" s="1">
        <v>437500000</v>
      </c>
      <c r="D137" s="1">
        <v>263</v>
      </c>
      <c r="E137" s="1">
        <v>869629643</v>
      </c>
      <c r="F137" s="1">
        <v>3</v>
      </c>
      <c r="G137" s="1">
        <v>768715100</v>
      </c>
      <c r="H137">
        <v>266</v>
      </c>
      <c r="I137" s="1">
        <v>7480000</v>
      </c>
      <c r="J137" s="1">
        <v>0</v>
      </c>
      <c r="K137" s="1">
        <v>0</v>
      </c>
      <c r="L137" s="1">
        <v>0</v>
      </c>
    </row>
    <row r="138" spans="1:12">
      <c r="A138" s="10" t="s">
        <v>142</v>
      </c>
      <c r="B138">
        <v>0</v>
      </c>
      <c r="C138" s="1">
        <v>0</v>
      </c>
      <c r="D138" s="1">
        <v>316</v>
      </c>
      <c r="E138" s="1">
        <v>900313632</v>
      </c>
      <c r="F138" s="1">
        <v>3</v>
      </c>
      <c r="G138" s="1">
        <v>749566000</v>
      </c>
      <c r="H138">
        <v>319</v>
      </c>
      <c r="I138" s="1">
        <v>12292500</v>
      </c>
      <c r="J138" s="1">
        <v>0</v>
      </c>
      <c r="K138" s="1">
        <v>0</v>
      </c>
      <c r="L138" s="1">
        <v>0</v>
      </c>
    </row>
    <row r="139" spans="1:12">
      <c r="A139" s="10" t="s">
        <v>145</v>
      </c>
      <c r="B139">
        <v>2</v>
      </c>
      <c r="C139" s="1">
        <v>472650000</v>
      </c>
      <c r="D139" s="1">
        <v>452</v>
      </c>
      <c r="E139" s="1">
        <v>1396764156</v>
      </c>
      <c r="F139" s="1">
        <v>5</v>
      </c>
      <c r="G139" s="1">
        <v>386829894</v>
      </c>
      <c r="H139">
        <v>456</v>
      </c>
      <c r="I139" s="1">
        <v>1363500</v>
      </c>
      <c r="J139" s="1">
        <v>20179</v>
      </c>
      <c r="K139" s="1">
        <v>334132513.30000001</v>
      </c>
      <c r="L139" s="1">
        <v>0</v>
      </c>
    </row>
    <row r="140" spans="1:12">
      <c r="A140" s="10" t="s">
        <v>148</v>
      </c>
      <c r="B140">
        <v>14</v>
      </c>
      <c r="C140" s="1">
        <v>19669043850</v>
      </c>
      <c r="D140" s="1">
        <v>1164</v>
      </c>
      <c r="E140" s="1">
        <v>6109855969.8000002</v>
      </c>
      <c r="F140" s="1">
        <v>67</v>
      </c>
      <c r="G140" s="1">
        <v>9071729015</v>
      </c>
      <c r="H140">
        <v>1164</v>
      </c>
      <c r="I140" s="1">
        <v>60277346281.119995</v>
      </c>
      <c r="J140" s="1">
        <v>0</v>
      </c>
      <c r="K140" s="1">
        <v>0</v>
      </c>
      <c r="L140" s="1">
        <v>0</v>
      </c>
    </row>
    <row r="141" spans="1:12">
      <c r="A141" s="10" t="s">
        <v>151</v>
      </c>
      <c r="B141">
        <v>9</v>
      </c>
      <c r="C141" s="1">
        <v>15179785000</v>
      </c>
      <c r="D141" s="1">
        <v>503</v>
      </c>
      <c r="E141" s="1">
        <v>2654969700</v>
      </c>
      <c r="F141" s="1">
        <v>37</v>
      </c>
      <c r="G141" s="1">
        <v>841012717.67000008</v>
      </c>
      <c r="H141">
        <v>540</v>
      </c>
      <c r="I141" s="1">
        <v>4287103752.9000001</v>
      </c>
      <c r="J141" s="1">
        <v>0</v>
      </c>
      <c r="K141" s="1">
        <v>0</v>
      </c>
      <c r="L141" s="1">
        <v>0</v>
      </c>
    </row>
    <row r="142" spans="1:12">
      <c r="A142" s="10" t="s">
        <v>154</v>
      </c>
      <c r="B142">
        <v>1</v>
      </c>
      <c r="C142" s="1">
        <v>306000000</v>
      </c>
      <c r="D142" s="1">
        <v>299</v>
      </c>
      <c r="E142" s="1">
        <v>942184744</v>
      </c>
      <c r="F142" s="1">
        <v>7</v>
      </c>
      <c r="G142" s="1">
        <v>465681022</v>
      </c>
      <c r="H142">
        <v>305</v>
      </c>
      <c r="I142" s="1">
        <v>18574463129</v>
      </c>
      <c r="J142" s="1">
        <v>37</v>
      </c>
      <c r="K142" s="1">
        <v>69048000</v>
      </c>
      <c r="L142" s="1">
        <v>0</v>
      </c>
    </row>
    <row r="143" spans="1:12">
      <c r="A143" s="10" t="s">
        <v>157</v>
      </c>
      <c r="B143">
        <v>3</v>
      </c>
      <c r="C143" s="1">
        <v>540110000</v>
      </c>
      <c r="D143" s="1">
        <v>1031</v>
      </c>
      <c r="E143" s="1">
        <v>5646250303</v>
      </c>
      <c r="F143" s="1">
        <v>85</v>
      </c>
      <c r="G143" s="1">
        <v>13855104015</v>
      </c>
      <c r="H143">
        <v>1087</v>
      </c>
      <c r="I143" s="1">
        <v>20632087090</v>
      </c>
      <c r="J143" s="1">
        <v>0</v>
      </c>
      <c r="K143" s="1">
        <v>0</v>
      </c>
      <c r="L143" s="1">
        <v>0</v>
      </c>
    </row>
  </sheetData>
  <mergeCells count="6">
    <mergeCell ref="J5:K5"/>
    <mergeCell ref="A1:A3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7"/>
  <sheetViews>
    <sheetView topLeftCell="A7" workbookViewId="0">
      <selection activeCell="N15" sqref="N15"/>
    </sheetView>
  </sheetViews>
  <sheetFormatPr defaultRowHeight="15"/>
  <cols>
    <col min="5" max="5" width="19.140625" style="1" bestFit="1" customWidth="1"/>
    <col min="7" max="7" width="19.140625" style="1" bestFit="1" customWidth="1"/>
    <col min="10" max="10" width="27.28515625" customWidth="1"/>
    <col min="12" max="12" width="21.7109375" style="1" customWidth="1"/>
  </cols>
  <sheetData>
    <row r="2" spans="1:14">
      <c r="A2" t="s">
        <v>440</v>
      </c>
      <c r="E2" s="1">
        <v>1812834385319.1904</v>
      </c>
    </row>
    <row r="4" spans="1:14" ht="15.75" thickBot="1">
      <c r="A4" t="s">
        <v>430</v>
      </c>
      <c r="E4" s="1">
        <v>461670553474.09003</v>
      </c>
      <c r="G4" s="1">
        <v>461670553474.09003</v>
      </c>
      <c r="J4" s="72" t="s">
        <v>193</v>
      </c>
      <c r="K4">
        <v>1557</v>
      </c>
      <c r="L4" s="303">
        <f>KAB!L12</f>
        <v>461670553474.09003</v>
      </c>
      <c r="N4" s="1">
        <f>E4-L4</f>
        <v>0</v>
      </c>
    </row>
    <row r="5" spans="1:14" ht="15.75" thickBot="1">
      <c r="J5" s="72" t="s">
        <v>161</v>
      </c>
      <c r="K5">
        <v>133073</v>
      </c>
      <c r="L5" s="303">
        <f>KAB!L13</f>
        <v>354362692062.22998</v>
      </c>
      <c r="N5" s="1">
        <f>E6-L5</f>
        <v>0</v>
      </c>
    </row>
    <row r="6" spans="1:14" ht="15.75" thickBot="1">
      <c r="A6" t="s">
        <v>431</v>
      </c>
      <c r="E6" s="1">
        <v>354362692062.23004</v>
      </c>
      <c r="G6" s="1">
        <v>354362692062.23004</v>
      </c>
      <c r="J6" s="74" t="s">
        <v>194</v>
      </c>
      <c r="K6">
        <v>347</v>
      </c>
      <c r="L6" s="303">
        <f>KAB!L14</f>
        <v>20647495938</v>
      </c>
    </row>
    <row r="7" spans="1:14" ht="15.75" thickBot="1">
      <c r="J7" s="74" t="s">
        <v>195</v>
      </c>
      <c r="K7">
        <v>2096</v>
      </c>
      <c r="L7" s="303">
        <f>KAB!L15</f>
        <v>76676989473.899994</v>
      </c>
    </row>
    <row r="8" spans="1:14" ht="15.75" thickBot="1">
      <c r="A8" t="s">
        <v>432</v>
      </c>
      <c r="E8" s="1">
        <v>712527793227.07007</v>
      </c>
      <c r="G8" s="1">
        <v>712527793227.07007</v>
      </c>
      <c r="J8" s="74" t="s">
        <v>196</v>
      </c>
      <c r="K8">
        <v>2124</v>
      </c>
      <c r="L8" s="303">
        <f>KAB!L16</f>
        <v>15574128225</v>
      </c>
    </row>
    <row r="9" spans="1:14" ht="15.75" thickBot="1">
      <c r="J9" s="74" t="s">
        <v>197</v>
      </c>
      <c r="K9">
        <v>521</v>
      </c>
      <c r="L9" s="303">
        <f>KAB!L17</f>
        <v>4260374025</v>
      </c>
    </row>
    <row r="10" spans="1:14" ht="15.75" thickBot="1">
      <c r="A10" t="s">
        <v>433</v>
      </c>
      <c r="E10" s="1">
        <v>1168209907056.5901</v>
      </c>
      <c r="G10" s="1">
        <v>1168209907056.5901</v>
      </c>
      <c r="J10" s="74" t="s">
        <v>198</v>
      </c>
      <c r="K10">
        <v>97799</v>
      </c>
      <c r="L10" s="303">
        <f>KAB!L18</f>
        <v>121072170818.53</v>
      </c>
    </row>
    <row r="11" spans="1:14" ht="15.75" thickBot="1">
      <c r="J11" s="74" t="s">
        <v>199</v>
      </c>
      <c r="K11">
        <v>2822</v>
      </c>
      <c r="L11" s="303">
        <f>KAB!L19</f>
        <v>18220857974.52</v>
      </c>
    </row>
    <row r="12" spans="1:14" ht="15.75" thickBot="1">
      <c r="A12" t="s">
        <v>434</v>
      </c>
      <c r="E12" s="1">
        <v>51610124532.509995</v>
      </c>
      <c r="G12" s="1">
        <v>51610124532.509995</v>
      </c>
      <c r="J12" s="74" t="s">
        <v>200</v>
      </c>
      <c r="K12">
        <v>16829</v>
      </c>
      <c r="L12" s="303">
        <f>KAB!L20</f>
        <v>68864750829.679993</v>
      </c>
    </row>
    <row r="13" spans="1:14" ht="15.75" thickBot="1">
      <c r="J13" s="74" t="s">
        <v>201</v>
      </c>
      <c r="K13">
        <v>10006</v>
      </c>
      <c r="L13" s="303">
        <f>KAB!L21</f>
        <v>28286244117.599998</v>
      </c>
    </row>
    <row r="14" spans="1:14" ht="15.75" thickBot="1">
      <c r="A14" t="s">
        <v>439</v>
      </c>
      <c r="E14" s="1">
        <v>3894525868.2399998</v>
      </c>
      <c r="G14" s="1">
        <v>3894525868.2399998</v>
      </c>
      <c r="J14" s="74" t="s">
        <v>202</v>
      </c>
      <c r="K14">
        <v>529</v>
      </c>
      <c r="L14" s="303">
        <f>KAB!L22</f>
        <v>759680660</v>
      </c>
    </row>
    <row r="15" spans="1:14" ht="15.75" thickBot="1">
      <c r="J15" s="72" t="s">
        <v>171</v>
      </c>
      <c r="K15">
        <v>5852</v>
      </c>
      <c r="L15" s="303">
        <f>KAB!L23</f>
        <v>712527793226.98987</v>
      </c>
      <c r="N15" s="1">
        <f>E8-L15</f>
        <v>8.02001953125E-2</v>
      </c>
    </row>
    <row r="16" spans="1:14" ht="15.75" thickBot="1">
      <c r="A16" t="s">
        <v>435</v>
      </c>
      <c r="E16" s="1">
        <v>-939441210901.54016</v>
      </c>
      <c r="J16" s="74" t="s">
        <v>203</v>
      </c>
      <c r="K16">
        <v>4993</v>
      </c>
      <c r="L16" s="303">
        <f>KAB!L24</f>
        <v>704865578570.8999</v>
      </c>
    </row>
    <row r="17" spans="1:14" ht="15.75" thickBot="1">
      <c r="J17" s="74" t="s">
        <v>204</v>
      </c>
      <c r="K17">
        <v>859</v>
      </c>
      <c r="L17" s="303">
        <f>KAB!L25</f>
        <v>7662214656.0900002</v>
      </c>
    </row>
    <row r="18" spans="1:14" ht="15.75" thickBot="1">
      <c r="A18" t="s">
        <v>436</v>
      </c>
      <c r="E18" s="1">
        <v>29333254827.999992</v>
      </c>
      <c r="J18" s="72" t="s">
        <v>205</v>
      </c>
      <c r="K18">
        <v>5840</v>
      </c>
      <c r="L18" s="303">
        <f>KAB!L26</f>
        <v>1168209907056.98</v>
      </c>
      <c r="N18" s="1">
        <f>E10-L18</f>
        <v>-0.389892578125</v>
      </c>
    </row>
    <row r="19" spans="1:14" ht="15.75" thickBot="1">
      <c r="J19" s="74" t="s">
        <v>206</v>
      </c>
      <c r="K19">
        <v>3165</v>
      </c>
      <c r="L19" s="303">
        <f>KAB!L27</f>
        <v>882382272792.65002</v>
      </c>
    </row>
    <row r="20" spans="1:14" ht="15.75" thickBot="1">
      <c r="A20" t="s">
        <v>441</v>
      </c>
      <c r="E20" s="1">
        <v>25453277700</v>
      </c>
      <c r="J20" s="74" t="s">
        <v>207</v>
      </c>
      <c r="K20">
        <v>1060</v>
      </c>
      <c r="L20" s="303">
        <f>KAB!L28</f>
        <v>120162547403.83</v>
      </c>
    </row>
    <row r="21" spans="1:14" ht="15.75" thickBot="1">
      <c r="J21" s="74" t="s">
        <v>208</v>
      </c>
      <c r="K21">
        <v>372</v>
      </c>
      <c r="L21" s="303">
        <f>KAB!L29</f>
        <v>31337980623</v>
      </c>
    </row>
    <row r="22" spans="1:14" ht="15.75" thickBot="1">
      <c r="A22" t="s">
        <v>437</v>
      </c>
      <c r="E22" s="1">
        <v>554797128</v>
      </c>
      <c r="J22" s="74" t="s">
        <v>209</v>
      </c>
      <c r="K22">
        <v>1243</v>
      </c>
      <c r="L22" s="303">
        <f>KAB!L30</f>
        <v>134327106237.5</v>
      </c>
    </row>
    <row r="23" spans="1:14" ht="15.75" thickBot="1">
      <c r="J23" s="72" t="s">
        <v>210</v>
      </c>
      <c r="K23">
        <v>213755</v>
      </c>
      <c r="L23" s="303">
        <f>KAB!L31</f>
        <v>51610124532.250008</v>
      </c>
      <c r="N23" s="1">
        <f>E12-L23</f>
        <v>0.25998687744140625</v>
      </c>
    </row>
    <row r="24" spans="1:14" ht="15.75" thickBot="1">
      <c r="A24" t="s">
        <v>438</v>
      </c>
      <c r="E24" s="1">
        <v>3325179999.9999914</v>
      </c>
      <c r="J24" s="74" t="s">
        <v>211</v>
      </c>
      <c r="K24">
        <v>212103</v>
      </c>
      <c r="L24" s="303">
        <f>KAB!L32</f>
        <v>43301521912.750008</v>
      </c>
    </row>
    <row r="25" spans="1:14" ht="15.75" thickBot="1">
      <c r="J25" s="74" t="s">
        <v>212</v>
      </c>
      <c r="K25">
        <v>1647</v>
      </c>
      <c r="L25" s="303">
        <f>KAB!L33</f>
        <v>7950455219.5</v>
      </c>
    </row>
    <row r="26" spans="1:14" ht="15.75" thickBot="1">
      <c r="J26" s="74" t="s">
        <v>213</v>
      </c>
      <c r="K26">
        <v>5</v>
      </c>
      <c r="L26" s="303">
        <f>KAB!L34</f>
        <v>358147400</v>
      </c>
    </row>
    <row r="27" spans="1:14" ht="15.75" thickBot="1">
      <c r="J27" s="72" t="s">
        <v>214</v>
      </c>
      <c r="K27">
        <v>7</v>
      </c>
      <c r="L27" s="1">
        <v>3894525868.2400036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I3" sqref="I3"/>
    </sheetView>
  </sheetViews>
  <sheetFormatPr defaultRowHeight="15"/>
  <cols>
    <col min="1" max="1" width="20.5703125" customWidth="1"/>
    <col min="2" max="2" width="14" customWidth="1"/>
    <col min="3" max="3" width="13.85546875" customWidth="1"/>
    <col min="4" max="4" width="15.5703125" customWidth="1"/>
    <col min="5" max="5" width="14.140625" customWidth="1"/>
    <col min="6" max="6" width="13.5703125" customWidth="1"/>
    <col min="7" max="7" width="13.42578125" customWidth="1"/>
  </cols>
  <sheetData>
    <row r="1" spans="1:7">
      <c r="B1" t="s">
        <v>160</v>
      </c>
      <c r="C1" s="106" t="s">
        <v>366</v>
      </c>
      <c r="D1" s="3" t="s">
        <v>367</v>
      </c>
      <c r="E1" s="3" t="s">
        <v>368</v>
      </c>
      <c r="F1" s="3" t="s">
        <v>369</v>
      </c>
      <c r="G1" s="3" t="s">
        <v>370</v>
      </c>
    </row>
    <row r="2" spans="1:7">
      <c r="A2" s="10" t="s">
        <v>17</v>
      </c>
      <c r="B2" s="135">
        <v>25606196685</v>
      </c>
      <c r="C2" s="106">
        <v>83867093906.699997</v>
      </c>
      <c r="D2" s="106">
        <v>296353654166.62</v>
      </c>
      <c r="E2" s="106">
        <v>3664033847.9299998</v>
      </c>
      <c r="F2" s="106">
        <v>40425324515.550003</v>
      </c>
      <c r="G2" s="106">
        <v>0</v>
      </c>
    </row>
    <row r="3" spans="1:7">
      <c r="A3" s="10" t="s">
        <v>20</v>
      </c>
      <c r="B3" s="135">
        <v>4525877625</v>
      </c>
      <c r="C3" s="106">
        <v>60309124001.43</v>
      </c>
      <c r="D3" s="106">
        <v>45166107654.800003</v>
      </c>
      <c r="E3" s="106">
        <v>294132354</v>
      </c>
      <c r="F3" s="106">
        <v>7500000</v>
      </c>
      <c r="G3" s="106">
        <v>780683400</v>
      </c>
    </row>
    <row r="4" spans="1:7">
      <c r="A4" s="10" t="s">
        <v>23</v>
      </c>
      <c r="B4" s="135">
        <v>5736147000</v>
      </c>
      <c r="C4" s="106">
        <v>53546136257.139999</v>
      </c>
      <c r="D4" s="106">
        <v>38026373170.410004</v>
      </c>
      <c r="E4" s="106">
        <v>5039032338</v>
      </c>
      <c r="F4" s="106">
        <v>535000</v>
      </c>
      <c r="G4" s="106">
        <v>2618611000.0000019</v>
      </c>
    </row>
    <row r="5" spans="1:7">
      <c r="A5" s="10" t="s">
        <v>26</v>
      </c>
      <c r="B5" s="135">
        <v>6532101949</v>
      </c>
      <c r="C5" s="106">
        <v>11840272260</v>
      </c>
      <c r="D5" s="106">
        <v>1634847000</v>
      </c>
      <c r="E5" s="106">
        <v>877316629734.22998</v>
      </c>
      <c r="F5" s="106">
        <v>0</v>
      </c>
      <c r="G5" s="106">
        <v>495231468.24000049</v>
      </c>
    </row>
    <row r="6" spans="1:7">
      <c r="A6" s="10" t="s">
        <v>29</v>
      </c>
      <c r="B6" s="135">
        <v>939945500</v>
      </c>
      <c r="C6" s="106">
        <v>6998348463</v>
      </c>
      <c r="D6" s="106">
        <v>27596008268.119999</v>
      </c>
      <c r="E6" s="106">
        <v>170860539462.38</v>
      </c>
      <c r="F6" s="106">
        <v>59016000</v>
      </c>
      <c r="G6" s="106">
        <v>0</v>
      </c>
    </row>
    <row r="7" spans="1:7">
      <c r="A7" s="10" t="s">
        <v>32</v>
      </c>
      <c r="B7" s="135">
        <v>0</v>
      </c>
      <c r="C7" s="106">
        <v>2166866748.5500002</v>
      </c>
      <c r="D7" s="106">
        <v>4614166313</v>
      </c>
      <c r="E7" s="106">
        <v>23851000</v>
      </c>
      <c r="F7" s="106">
        <v>4985000</v>
      </c>
      <c r="G7" s="106">
        <v>0</v>
      </c>
    </row>
    <row r="8" spans="1:7">
      <c r="A8" s="10" t="s">
        <v>35</v>
      </c>
      <c r="B8" s="135">
        <v>9996806658.6900005</v>
      </c>
      <c r="C8" s="106">
        <v>5216669415</v>
      </c>
      <c r="D8" s="106">
        <v>9172275815</v>
      </c>
      <c r="E8" s="106">
        <v>59999000</v>
      </c>
      <c r="F8" s="106">
        <v>0</v>
      </c>
      <c r="G8" s="106">
        <v>0</v>
      </c>
    </row>
    <row r="9" spans="1:7">
      <c r="A9" s="10" t="s">
        <v>38</v>
      </c>
      <c r="B9" s="135">
        <v>1398591800</v>
      </c>
      <c r="C9" s="106">
        <v>5536051175</v>
      </c>
      <c r="D9" s="106">
        <v>2161429497</v>
      </c>
      <c r="E9" s="106">
        <v>739950000</v>
      </c>
      <c r="F9" s="106">
        <v>0</v>
      </c>
      <c r="G9" s="106">
        <v>0</v>
      </c>
    </row>
    <row r="10" spans="1:7">
      <c r="A10" s="10" t="s">
        <v>41</v>
      </c>
      <c r="B10" s="135">
        <v>0</v>
      </c>
      <c r="C10" s="106">
        <v>2227994240.6700001</v>
      </c>
      <c r="D10" s="106">
        <v>323437900</v>
      </c>
      <c r="E10" s="106">
        <v>0</v>
      </c>
      <c r="F10" s="106">
        <v>0</v>
      </c>
      <c r="G10" s="106">
        <v>0</v>
      </c>
    </row>
    <row r="11" spans="1:7">
      <c r="A11" s="10" t="s">
        <v>44</v>
      </c>
      <c r="B11" s="135">
        <v>838100000</v>
      </c>
      <c r="C11" s="106">
        <v>6323507970</v>
      </c>
      <c r="D11" s="106">
        <v>3404675000</v>
      </c>
      <c r="E11" s="106">
        <v>71925000</v>
      </c>
      <c r="F11" s="106">
        <v>716434853</v>
      </c>
      <c r="G11" s="106">
        <v>0</v>
      </c>
    </row>
    <row r="12" spans="1:7">
      <c r="A12" s="10" t="s">
        <v>47</v>
      </c>
      <c r="B12" s="135">
        <v>2813590000</v>
      </c>
      <c r="C12" s="106">
        <v>1529952650</v>
      </c>
      <c r="D12" s="106">
        <v>2711430000</v>
      </c>
      <c r="E12" s="106">
        <v>162861000</v>
      </c>
      <c r="F12" s="106">
        <v>0</v>
      </c>
      <c r="G12" s="106">
        <v>0</v>
      </c>
    </row>
    <row r="13" spans="1:7">
      <c r="A13" s="10" t="s">
        <v>50</v>
      </c>
      <c r="B13" s="135">
        <v>799744012</v>
      </c>
      <c r="C13" s="106">
        <v>1555382665</v>
      </c>
      <c r="D13" s="106">
        <v>23797378935</v>
      </c>
      <c r="E13" s="106">
        <v>42478850</v>
      </c>
      <c r="F13" s="106">
        <v>0</v>
      </c>
      <c r="G13" s="106">
        <v>0</v>
      </c>
    </row>
    <row r="14" spans="1:7">
      <c r="A14" s="10" t="s">
        <v>53</v>
      </c>
      <c r="B14" s="135">
        <v>85853976967</v>
      </c>
      <c r="C14" s="106">
        <v>2453207768</v>
      </c>
      <c r="D14" s="106">
        <v>61565217130.549995</v>
      </c>
      <c r="E14" s="106">
        <v>3751069527.4200001</v>
      </c>
      <c r="F14" s="106">
        <v>489839700</v>
      </c>
      <c r="G14" s="106">
        <v>0</v>
      </c>
    </row>
    <row r="15" spans="1:7">
      <c r="A15" s="10" t="s">
        <v>56</v>
      </c>
      <c r="B15" s="135">
        <v>392250000</v>
      </c>
      <c r="C15" s="106">
        <v>1122526400</v>
      </c>
      <c r="D15" s="106">
        <v>144775000</v>
      </c>
      <c r="E15" s="106">
        <v>0</v>
      </c>
      <c r="F15" s="106">
        <v>0</v>
      </c>
      <c r="G15" s="106">
        <v>0</v>
      </c>
    </row>
    <row r="16" spans="1:7">
      <c r="A16" s="10" t="s">
        <v>59</v>
      </c>
      <c r="B16" s="135">
        <v>0</v>
      </c>
      <c r="C16" s="106">
        <v>2107190696</v>
      </c>
      <c r="D16" s="106">
        <v>414534605</v>
      </c>
      <c r="E16" s="106">
        <v>0</v>
      </c>
      <c r="F16" s="106">
        <v>0</v>
      </c>
      <c r="G16" s="106">
        <v>0</v>
      </c>
    </row>
    <row r="17" spans="1:7">
      <c r="A17" s="10" t="s">
        <v>61</v>
      </c>
      <c r="B17" s="135">
        <v>120000000</v>
      </c>
      <c r="C17" s="106">
        <v>3936611440</v>
      </c>
      <c r="D17" s="106">
        <v>316454860</v>
      </c>
      <c r="E17" s="106">
        <v>0</v>
      </c>
      <c r="F17" s="106">
        <v>0</v>
      </c>
      <c r="G17" s="106">
        <v>0</v>
      </c>
    </row>
    <row r="18" spans="1:7">
      <c r="A18" s="10" t="s">
        <v>64</v>
      </c>
      <c r="B18" s="135">
        <v>52922846257.949997</v>
      </c>
      <c r="C18" s="106">
        <v>19043826631.150002</v>
      </c>
      <c r="D18" s="106">
        <v>14243857757</v>
      </c>
      <c r="E18" s="106">
        <v>599118550</v>
      </c>
      <c r="F18" s="106">
        <v>260009000</v>
      </c>
      <c r="G18" s="106">
        <v>0</v>
      </c>
    </row>
    <row r="19" spans="1:7">
      <c r="A19" s="10" t="s">
        <v>67</v>
      </c>
      <c r="B19" s="135">
        <v>2007850000</v>
      </c>
      <c r="C19" s="106">
        <v>9175319386</v>
      </c>
      <c r="D19" s="106">
        <v>7702699612</v>
      </c>
      <c r="E19" s="106">
        <v>72352840</v>
      </c>
      <c r="F19" s="106">
        <v>48618000</v>
      </c>
      <c r="G19" s="106">
        <v>0</v>
      </c>
    </row>
    <row r="20" spans="1:7">
      <c r="A20" s="10" t="s">
        <v>70</v>
      </c>
      <c r="B20" s="135">
        <v>148863795755.45001</v>
      </c>
      <c r="C20" s="106">
        <v>10739642143.220001</v>
      </c>
      <c r="D20" s="106">
        <v>47054801990.160004</v>
      </c>
      <c r="E20" s="106">
        <v>0</v>
      </c>
      <c r="F20" s="106">
        <v>0</v>
      </c>
      <c r="G20" s="106">
        <v>0</v>
      </c>
    </row>
    <row r="21" spans="1:7">
      <c r="A21" s="10" t="s">
        <v>73</v>
      </c>
      <c r="B21" s="135">
        <v>150000000</v>
      </c>
      <c r="C21" s="106">
        <v>990741725.27999997</v>
      </c>
      <c r="D21" s="106">
        <v>115000000</v>
      </c>
      <c r="E21" s="106">
        <v>0</v>
      </c>
      <c r="F21" s="106">
        <v>4346400</v>
      </c>
      <c r="G21" s="106">
        <v>0</v>
      </c>
    </row>
    <row r="22" spans="1:7">
      <c r="A22" s="10" t="s">
        <v>76</v>
      </c>
      <c r="B22" s="135">
        <v>261100000</v>
      </c>
      <c r="C22" s="106">
        <v>1313073467</v>
      </c>
      <c r="D22" s="106">
        <v>268877400</v>
      </c>
      <c r="E22" s="106">
        <v>0</v>
      </c>
      <c r="F22" s="106">
        <v>0</v>
      </c>
      <c r="G22" s="106">
        <v>0</v>
      </c>
    </row>
    <row r="23" spans="1:7">
      <c r="A23" s="10" t="s">
        <v>79</v>
      </c>
      <c r="B23" s="135">
        <v>0</v>
      </c>
      <c r="C23" s="106">
        <v>1599377944</v>
      </c>
      <c r="D23" s="106">
        <v>853525740</v>
      </c>
      <c r="E23" s="106">
        <v>0</v>
      </c>
      <c r="F23" s="106">
        <v>38640000</v>
      </c>
      <c r="G23" s="106">
        <v>0</v>
      </c>
    </row>
    <row r="24" spans="1:7">
      <c r="A24" s="10" t="s">
        <v>82</v>
      </c>
      <c r="B24" s="135">
        <v>493250000</v>
      </c>
      <c r="C24" s="106">
        <v>901974850</v>
      </c>
      <c r="D24" s="106">
        <v>959681460</v>
      </c>
      <c r="E24" s="106">
        <v>57712600</v>
      </c>
      <c r="F24" s="106">
        <v>1000000</v>
      </c>
      <c r="G24" s="106">
        <v>0</v>
      </c>
    </row>
    <row r="25" spans="1:7">
      <c r="A25" s="10" t="s">
        <v>85</v>
      </c>
      <c r="B25" s="135">
        <v>375000000</v>
      </c>
      <c r="C25" s="106">
        <v>1523632494.0900002</v>
      </c>
      <c r="D25" s="106">
        <v>178500000</v>
      </c>
      <c r="E25" s="106">
        <v>15300000</v>
      </c>
      <c r="F25" s="106">
        <v>0</v>
      </c>
      <c r="G25" s="106">
        <v>0</v>
      </c>
    </row>
    <row r="26" spans="1:7">
      <c r="A26" s="10" t="s">
        <v>88</v>
      </c>
      <c r="B26" s="135">
        <v>136500000</v>
      </c>
      <c r="C26" s="106">
        <v>1075953030</v>
      </c>
      <c r="D26" s="106">
        <v>574254472</v>
      </c>
      <c r="E26" s="106">
        <v>0</v>
      </c>
      <c r="F26" s="106">
        <v>0</v>
      </c>
      <c r="G26" s="106">
        <v>0</v>
      </c>
    </row>
    <row r="27" spans="1:7">
      <c r="A27" s="10" t="s">
        <v>91</v>
      </c>
      <c r="B27" s="135">
        <v>300000000</v>
      </c>
      <c r="C27" s="106">
        <v>1026787063</v>
      </c>
      <c r="D27" s="106">
        <v>1120580809</v>
      </c>
      <c r="E27" s="106">
        <v>0</v>
      </c>
      <c r="F27" s="106">
        <v>0</v>
      </c>
      <c r="G27" s="106">
        <v>0</v>
      </c>
    </row>
    <row r="28" spans="1:7">
      <c r="A28" s="10" t="s">
        <v>94</v>
      </c>
      <c r="B28" s="135">
        <v>354100000</v>
      </c>
      <c r="C28" s="106">
        <v>1004158838.33</v>
      </c>
      <c r="D28" s="106">
        <v>1083560450</v>
      </c>
      <c r="E28" s="106">
        <v>0</v>
      </c>
      <c r="F28" s="106">
        <v>0</v>
      </c>
      <c r="G28" s="106">
        <v>0</v>
      </c>
    </row>
    <row r="29" spans="1:7">
      <c r="A29" s="10" t="s">
        <v>97</v>
      </c>
      <c r="B29" s="135">
        <v>2717400000</v>
      </c>
      <c r="C29" s="106">
        <v>1088100955</v>
      </c>
      <c r="D29" s="106">
        <v>169647000</v>
      </c>
      <c r="E29" s="106">
        <v>33000000</v>
      </c>
      <c r="F29" s="106">
        <v>0</v>
      </c>
      <c r="G29" s="106">
        <v>0</v>
      </c>
    </row>
    <row r="30" spans="1:7">
      <c r="A30" s="10" t="s">
        <v>100</v>
      </c>
      <c r="B30" s="135">
        <v>333375000</v>
      </c>
      <c r="C30" s="106">
        <v>863285212</v>
      </c>
      <c r="D30" s="106">
        <v>341573420</v>
      </c>
      <c r="E30" s="106">
        <v>0</v>
      </c>
      <c r="F30" s="106">
        <v>3750000</v>
      </c>
      <c r="G30" s="106">
        <v>0</v>
      </c>
    </row>
    <row r="31" spans="1:7">
      <c r="A31" s="10" t="s">
        <v>103</v>
      </c>
      <c r="B31" s="135">
        <v>297000000</v>
      </c>
      <c r="C31" s="106">
        <v>1039047855</v>
      </c>
      <c r="D31" s="106">
        <v>157005000</v>
      </c>
      <c r="E31" s="106">
        <v>0</v>
      </c>
      <c r="F31" s="106">
        <v>0</v>
      </c>
      <c r="G31" s="106">
        <v>0</v>
      </c>
    </row>
    <row r="32" spans="1:7">
      <c r="A32" s="10" t="s">
        <v>106</v>
      </c>
      <c r="B32" s="135">
        <v>772600000</v>
      </c>
      <c r="C32" s="106">
        <v>823423513.32999992</v>
      </c>
      <c r="D32" s="106">
        <v>552181566</v>
      </c>
      <c r="E32" s="106">
        <v>0</v>
      </c>
      <c r="F32" s="106">
        <v>0</v>
      </c>
      <c r="G32" s="106">
        <v>0</v>
      </c>
    </row>
    <row r="33" spans="1:7">
      <c r="A33" s="10" t="s">
        <v>109</v>
      </c>
      <c r="B33" s="135">
        <v>237450000</v>
      </c>
      <c r="C33" s="106">
        <v>730370188.32999992</v>
      </c>
      <c r="D33" s="106">
        <v>322473000</v>
      </c>
      <c r="E33" s="106">
        <v>0</v>
      </c>
      <c r="F33" s="106">
        <v>0</v>
      </c>
      <c r="G33" s="106">
        <v>0</v>
      </c>
    </row>
    <row r="34" spans="1:7">
      <c r="A34" s="10" t="s">
        <v>112</v>
      </c>
      <c r="B34" s="135">
        <v>181950000</v>
      </c>
      <c r="C34" s="106">
        <v>693796242.33000004</v>
      </c>
      <c r="D34" s="106">
        <v>287064285</v>
      </c>
      <c r="E34" s="106">
        <v>0</v>
      </c>
      <c r="F34" s="106">
        <v>0</v>
      </c>
      <c r="G34" s="106">
        <v>0</v>
      </c>
    </row>
    <row r="35" spans="1:7">
      <c r="A35" s="10" t="s">
        <v>115</v>
      </c>
      <c r="B35" s="135">
        <v>182500000</v>
      </c>
      <c r="C35" s="106">
        <v>760405855</v>
      </c>
      <c r="D35" s="106">
        <v>810908300</v>
      </c>
      <c r="E35" s="106">
        <v>0</v>
      </c>
      <c r="F35" s="106">
        <v>250000</v>
      </c>
      <c r="G35" s="106">
        <v>0</v>
      </c>
    </row>
    <row r="36" spans="1:7">
      <c r="A36" s="10" t="s">
        <v>118</v>
      </c>
      <c r="B36" s="135">
        <v>796250000</v>
      </c>
      <c r="C36" s="106">
        <v>899996452.33000004</v>
      </c>
      <c r="D36" s="106">
        <v>950590458</v>
      </c>
      <c r="E36" s="106">
        <v>0</v>
      </c>
      <c r="F36" s="106">
        <v>1100000</v>
      </c>
      <c r="G36" s="106">
        <v>0</v>
      </c>
    </row>
    <row r="37" spans="1:7">
      <c r="A37" s="10" t="s">
        <v>121</v>
      </c>
      <c r="B37" s="135">
        <v>290000000</v>
      </c>
      <c r="C37" s="106">
        <v>754298363.33000004</v>
      </c>
      <c r="D37" s="106">
        <v>842065000</v>
      </c>
      <c r="E37" s="106">
        <v>0</v>
      </c>
      <c r="F37" s="106">
        <v>2180000</v>
      </c>
      <c r="G37" s="106">
        <v>0</v>
      </c>
    </row>
    <row r="38" spans="1:7">
      <c r="A38" s="10" t="s">
        <v>124</v>
      </c>
      <c r="B38" s="135">
        <v>11991065178</v>
      </c>
      <c r="C38" s="106">
        <v>129491500</v>
      </c>
      <c r="D38" s="106">
        <v>693621088</v>
      </c>
      <c r="E38" s="106">
        <v>116636500</v>
      </c>
      <c r="F38" s="106">
        <v>0</v>
      </c>
      <c r="G38" s="106">
        <v>0</v>
      </c>
    </row>
    <row r="39" spans="1:7">
      <c r="A39" s="10" t="s">
        <v>127</v>
      </c>
      <c r="B39" s="135">
        <v>6064940000</v>
      </c>
      <c r="C39" s="106">
        <v>150085100</v>
      </c>
      <c r="D39" s="106">
        <v>259500000</v>
      </c>
      <c r="E39" s="106">
        <v>284565100</v>
      </c>
      <c r="F39" s="106">
        <v>15000000</v>
      </c>
      <c r="G39" s="106">
        <v>0</v>
      </c>
    </row>
    <row r="40" spans="1:7">
      <c r="A40" s="10" t="s">
        <v>130</v>
      </c>
      <c r="B40" s="135">
        <v>10714735000</v>
      </c>
      <c r="C40" s="106">
        <v>206319500</v>
      </c>
      <c r="D40" s="106">
        <v>96735000</v>
      </c>
      <c r="E40" s="106">
        <v>288947000</v>
      </c>
      <c r="F40" s="106">
        <v>0</v>
      </c>
      <c r="G40" s="106">
        <v>0</v>
      </c>
    </row>
    <row r="41" spans="1:7">
      <c r="A41" s="10" t="s">
        <v>133</v>
      </c>
      <c r="B41" s="135">
        <v>7275895000</v>
      </c>
      <c r="C41" s="106">
        <v>302283400</v>
      </c>
      <c r="D41" s="106">
        <v>1044002627</v>
      </c>
      <c r="E41" s="106">
        <v>24166300</v>
      </c>
      <c r="F41" s="106">
        <v>0</v>
      </c>
      <c r="G41" s="106">
        <v>0</v>
      </c>
    </row>
    <row r="42" spans="1:7">
      <c r="A42" s="10" t="s">
        <v>136</v>
      </c>
      <c r="B42" s="135">
        <v>2999766000</v>
      </c>
      <c r="C42" s="106">
        <v>165288850</v>
      </c>
      <c r="D42" s="106">
        <v>1088211437</v>
      </c>
      <c r="E42" s="106">
        <v>158914000</v>
      </c>
      <c r="F42" s="106">
        <v>0</v>
      </c>
      <c r="G42" s="106">
        <v>0</v>
      </c>
    </row>
    <row r="43" spans="1:7">
      <c r="A43" s="10" t="s">
        <v>139</v>
      </c>
      <c r="B43" s="135">
        <v>437500000</v>
      </c>
      <c r="C43" s="106">
        <v>869629643</v>
      </c>
      <c r="D43" s="106">
        <v>768715100</v>
      </c>
      <c r="E43" s="106">
        <v>7480000</v>
      </c>
      <c r="F43" s="106">
        <v>0</v>
      </c>
      <c r="G43" s="106">
        <v>0</v>
      </c>
    </row>
    <row r="44" spans="1:7">
      <c r="A44" s="10" t="s">
        <v>142</v>
      </c>
      <c r="B44" s="135">
        <v>0</v>
      </c>
      <c r="C44" s="106">
        <v>900313632</v>
      </c>
      <c r="D44" s="106">
        <v>749566000</v>
      </c>
      <c r="E44" s="106">
        <v>12292500</v>
      </c>
      <c r="F44" s="106">
        <v>0</v>
      </c>
      <c r="G44" s="106">
        <v>0</v>
      </c>
    </row>
    <row r="45" spans="1:7">
      <c r="A45" s="10" t="s">
        <v>145</v>
      </c>
      <c r="B45" s="135">
        <v>472650000</v>
      </c>
      <c r="C45" s="106">
        <v>1396764156</v>
      </c>
      <c r="D45" s="106">
        <v>386829894</v>
      </c>
      <c r="E45" s="106">
        <v>1363500</v>
      </c>
      <c r="F45" s="106">
        <v>334132513.30000001</v>
      </c>
      <c r="G45" s="106">
        <v>0</v>
      </c>
    </row>
    <row r="46" spans="1:7">
      <c r="A46" s="10" t="s">
        <v>148</v>
      </c>
      <c r="B46" s="135">
        <v>19669043850</v>
      </c>
      <c r="C46" s="106">
        <v>6109855969.8000002</v>
      </c>
      <c r="D46" s="106">
        <v>9071729015</v>
      </c>
      <c r="E46" s="106">
        <v>60277346281.119995</v>
      </c>
      <c r="F46" s="106">
        <v>0</v>
      </c>
      <c r="G46" s="106">
        <v>0</v>
      </c>
    </row>
    <row r="47" spans="1:7">
      <c r="A47" s="10" t="s">
        <v>151</v>
      </c>
      <c r="B47" s="135">
        <v>14930110000</v>
      </c>
      <c r="C47" s="106">
        <v>1725100200</v>
      </c>
      <c r="D47" s="106">
        <v>793869717.67000008</v>
      </c>
      <c r="E47" s="106">
        <v>4287103752.9000001</v>
      </c>
      <c r="F47" s="106">
        <v>0</v>
      </c>
      <c r="G47" s="106">
        <v>0</v>
      </c>
    </row>
    <row r="48" spans="1:7">
      <c r="A48" s="10" t="s">
        <v>154</v>
      </c>
      <c r="B48" s="135">
        <v>306000000</v>
      </c>
      <c r="C48" s="106">
        <v>942184744</v>
      </c>
      <c r="D48" s="106">
        <v>465681022</v>
      </c>
      <c r="E48" s="106">
        <v>18574463129</v>
      </c>
      <c r="F48" s="106">
        <v>69048000</v>
      </c>
      <c r="G48" s="106">
        <v>0</v>
      </c>
    </row>
    <row r="49" spans="1:7">
      <c r="A49" s="10" t="s">
        <v>157</v>
      </c>
      <c r="B49" s="135">
        <v>540110000</v>
      </c>
      <c r="C49" s="106">
        <v>5646250303</v>
      </c>
      <c r="D49" s="106">
        <v>13855104015</v>
      </c>
      <c r="E49" s="106">
        <v>20632087090</v>
      </c>
      <c r="F49" s="106">
        <v>0</v>
      </c>
      <c r="G49" s="106">
        <v>0</v>
      </c>
    </row>
    <row r="50" spans="1:7">
      <c r="A50" s="10"/>
      <c r="B50" s="86"/>
      <c r="C50" s="106">
        <v>0</v>
      </c>
      <c r="D50" s="3"/>
      <c r="E50" s="3"/>
      <c r="F50" s="3"/>
      <c r="G50" s="3"/>
    </row>
  </sheetData>
  <pageMargins left="0.70866141732283472" right="0.70866141732283472" top="0.74803149606299213" bottom="0.74803149606299213" header="0.31496062992125984" footer="0.31496062992125984"/>
  <pageSetup paperSize="300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5"/>
  <sheetViews>
    <sheetView workbookViewId="0">
      <pane ySplit="2790" topLeftCell="A52" activePane="bottomLeft"/>
      <selection pane="bottomLeft" activeCell="F62" sqref="F62"/>
    </sheetView>
  </sheetViews>
  <sheetFormatPr defaultRowHeight="13.5"/>
  <cols>
    <col min="1" max="1" width="4.7109375" style="32" customWidth="1"/>
    <col min="2" max="2" width="5.5703125" style="32" customWidth="1"/>
    <col min="3" max="3" width="4.7109375" style="32" customWidth="1"/>
    <col min="4" max="4" width="56" style="32" customWidth="1"/>
    <col min="5" max="5" width="6.140625" style="39" customWidth="1"/>
    <col min="6" max="6" width="14.7109375" style="39" customWidth="1"/>
    <col min="7" max="7" width="3.140625" style="39" customWidth="1"/>
    <col min="8" max="8" width="14.42578125" style="39" customWidth="1"/>
    <col min="9" max="9" width="3.42578125" style="39" customWidth="1"/>
    <col min="10" max="10" width="14" style="39" customWidth="1"/>
    <col min="11" max="11" width="2.85546875" style="39" customWidth="1"/>
    <col min="12" max="12" width="14.7109375" style="39" customWidth="1"/>
    <col min="13" max="13" width="3" style="39" customWidth="1"/>
    <col min="14" max="14" width="13.5703125" style="39" customWidth="1"/>
    <col min="15" max="15" width="5.28515625" style="39" customWidth="1"/>
    <col min="16" max="16" width="14.5703125" style="39" customWidth="1"/>
    <col min="17" max="17" width="3.42578125" style="39" customWidth="1"/>
    <col min="18" max="18" width="16.140625" style="39" customWidth="1"/>
    <col min="19" max="19" width="6.140625" style="39" customWidth="1"/>
    <col min="20" max="20" width="14.42578125" style="39" customWidth="1"/>
    <col min="21" max="21" width="4.5703125" style="39" customWidth="1"/>
    <col min="22" max="22" width="13.85546875" style="39" customWidth="1"/>
    <col min="23" max="23" width="3.140625" style="39" customWidth="1"/>
    <col min="24" max="24" width="14.7109375" style="39" customWidth="1"/>
    <col min="25" max="25" width="4.140625" style="39" customWidth="1"/>
    <col min="26" max="26" width="16.140625" style="39" customWidth="1"/>
    <col min="27" max="27" width="3.140625" style="39" customWidth="1"/>
    <col min="28" max="28" width="11.28515625" style="39" bestFit="1" customWidth="1"/>
    <col min="29" max="29" width="2.85546875" style="39" customWidth="1"/>
    <col min="30" max="30" width="14.42578125" style="39" customWidth="1"/>
    <col min="31" max="31" width="3.140625" style="39" customWidth="1"/>
    <col min="32" max="32" width="14.42578125" style="39" customWidth="1"/>
    <col min="33" max="33" width="3.28515625" style="39" customWidth="1"/>
    <col min="34" max="34" width="12" style="39" bestFit="1" customWidth="1"/>
    <col min="35" max="35" width="3.28515625" style="39" customWidth="1"/>
    <col min="36" max="36" width="14.85546875" style="39" customWidth="1"/>
    <col min="37" max="37" width="2.85546875" style="39" customWidth="1"/>
    <col min="38" max="38" width="14.85546875" style="39" customWidth="1"/>
    <col min="39" max="39" width="3.28515625" style="39" customWidth="1"/>
    <col min="40" max="40" width="14.42578125" style="39" customWidth="1"/>
    <col min="41" max="41" width="3.28515625" style="39" customWidth="1"/>
    <col min="42" max="42" width="12.140625" style="39" customWidth="1"/>
    <col min="43" max="43" width="4.140625" style="39" customWidth="1"/>
    <col min="44" max="44" width="14.7109375" style="39" customWidth="1"/>
    <col min="45" max="45" width="4.140625" style="39" customWidth="1"/>
    <col min="46" max="46" width="17.42578125" style="39" customWidth="1"/>
    <col min="47" max="47" width="5.140625" style="32" customWidth="1"/>
    <col min="48" max="48" width="15" style="32" customWidth="1"/>
    <col min="49" max="49" width="10.85546875" style="32" bestFit="1" customWidth="1"/>
    <col min="50" max="50" width="12.28515625" style="32" customWidth="1"/>
    <col min="51" max="16384" width="9.140625" style="32"/>
  </cols>
  <sheetData>
    <row r="1" spans="1:50">
      <c r="A1" s="31" t="s">
        <v>1</v>
      </c>
      <c r="B1" s="31"/>
      <c r="C1" s="31" t="s">
        <v>2</v>
      </c>
    </row>
    <row r="2" spans="1:50">
      <c r="A2" s="31"/>
      <c r="B2" s="31"/>
      <c r="C2" s="31"/>
      <c r="D2" s="31"/>
      <c r="E2" s="113"/>
    </row>
    <row r="3" spans="1:50">
      <c r="A3" s="340" t="s">
        <v>3</v>
      </c>
      <c r="B3" s="340"/>
      <c r="C3" s="340"/>
      <c r="D3" s="340"/>
      <c r="E3" s="114"/>
      <c r="L3" s="39">
        <f>L4-L18</f>
        <v>3998500</v>
      </c>
      <c r="AB3" s="39">
        <f>AB4-AB18</f>
        <v>249773650</v>
      </c>
    </row>
    <row r="4" spans="1:50">
      <c r="A4" s="341" t="s">
        <v>0</v>
      </c>
      <c r="B4" s="341"/>
      <c r="C4" s="341"/>
      <c r="D4" s="341"/>
      <c r="E4" s="115"/>
      <c r="L4" s="39">
        <v>132500500</v>
      </c>
      <c r="AB4" s="39">
        <v>4341825869</v>
      </c>
    </row>
    <row r="5" spans="1:50">
      <c r="A5" s="341" t="s">
        <v>159</v>
      </c>
      <c r="B5" s="341"/>
      <c r="C5" s="341"/>
      <c r="D5" s="341"/>
      <c r="E5" s="115"/>
    </row>
    <row r="6" spans="1:50">
      <c r="A6" s="31"/>
      <c r="B6" s="31"/>
      <c r="C6" s="31"/>
      <c r="D6" s="31"/>
      <c r="E6" s="113"/>
    </row>
    <row r="7" spans="1:50" ht="15" customHeight="1">
      <c r="A7" s="342" t="s">
        <v>4</v>
      </c>
      <c r="B7" s="345" t="s">
        <v>5</v>
      </c>
      <c r="C7" s="345" t="s">
        <v>6</v>
      </c>
      <c r="D7" s="345" t="s">
        <v>7</v>
      </c>
      <c r="E7" s="116"/>
      <c r="F7" s="336" t="s">
        <v>160</v>
      </c>
      <c r="G7" s="329" t="s">
        <v>161</v>
      </c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9"/>
      <c r="Y7" s="117"/>
      <c r="Z7" s="329" t="s">
        <v>171</v>
      </c>
      <c r="AA7" s="330"/>
      <c r="AB7" s="330"/>
      <c r="AC7" s="117"/>
      <c r="AD7" s="330" t="s">
        <v>174</v>
      </c>
      <c r="AE7" s="330"/>
      <c r="AF7" s="330"/>
      <c r="AG7" s="330"/>
      <c r="AH7" s="330"/>
      <c r="AI7" s="330"/>
      <c r="AJ7" s="330"/>
      <c r="AK7" s="117"/>
      <c r="AL7" s="331" t="s">
        <v>179</v>
      </c>
      <c r="AM7" s="332"/>
      <c r="AN7" s="332"/>
      <c r="AO7" s="332"/>
      <c r="AP7" s="332"/>
      <c r="AQ7" s="117"/>
      <c r="AR7" s="333" t="s">
        <v>183</v>
      </c>
      <c r="AS7" s="118"/>
      <c r="AT7" s="336" t="s">
        <v>184</v>
      </c>
    </row>
    <row r="8" spans="1:50" ht="15" customHeight="1">
      <c r="A8" s="343"/>
      <c r="B8" s="346"/>
      <c r="C8" s="346"/>
      <c r="D8" s="346"/>
      <c r="E8" s="119"/>
      <c r="F8" s="337"/>
      <c r="G8" s="120" t="s">
        <v>218</v>
      </c>
      <c r="H8" s="121" t="s">
        <v>162</v>
      </c>
      <c r="I8" s="121" t="s">
        <v>218</v>
      </c>
      <c r="J8" s="122" t="s">
        <v>163</v>
      </c>
      <c r="K8" s="121" t="s">
        <v>218</v>
      </c>
      <c r="L8" s="121" t="s">
        <v>164</v>
      </c>
      <c r="M8" s="121" t="s">
        <v>218</v>
      </c>
      <c r="N8" s="122" t="s">
        <v>165</v>
      </c>
      <c r="O8" s="121" t="s">
        <v>218</v>
      </c>
      <c r="P8" s="121" t="s">
        <v>166</v>
      </c>
      <c r="Q8" s="121" t="s">
        <v>218</v>
      </c>
      <c r="R8" s="122" t="s">
        <v>167</v>
      </c>
      <c r="S8" s="121" t="s">
        <v>218</v>
      </c>
      <c r="T8" s="121" t="s">
        <v>168</v>
      </c>
      <c r="U8" s="121" t="s">
        <v>218</v>
      </c>
      <c r="V8" s="122" t="s">
        <v>169</v>
      </c>
      <c r="W8" s="121" t="s">
        <v>218</v>
      </c>
      <c r="X8" s="121" t="s">
        <v>170</v>
      </c>
      <c r="Y8" s="121" t="s">
        <v>218</v>
      </c>
      <c r="Z8" s="122" t="s">
        <v>172</v>
      </c>
      <c r="AA8" s="122" t="s">
        <v>218</v>
      </c>
      <c r="AB8" s="122" t="s">
        <v>173</v>
      </c>
      <c r="AC8" s="122" t="s">
        <v>218</v>
      </c>
      <c r="AD8" s="122" t="s">
        <v>175</v>
      </c>
      <c r="AE8" s="122" t="s">
        <v>218</v>
      </c>
      <c r="AF8" s="122" t="s">
        <v>176</v>
      </c>
      <c r="AG8" s="122" t="s">
        <v>218</v>
      </c>
      <c r="AH8" s="122" t="s">
        <v>177</v>
      </c>
      <c r="AI8" s="122" t="s">
        <v>218</v>
      </c>
      <c r="AJ8" s="122" t="s">
        <v>178</v>
      </c>
      <c r="AK8" s="121" t="s">
        <v>218</v>
      </c>
      <c r="AL8" s="121" t="s">
        <v>180</v>
      </c>
      <c r="AM8" s="121" t="s">
        <v>218</v>
      </c>
      <c r="AN8" s="122" t="s">
        <v>181</v>
      </c>
      <c r="AO8" s="121" t="s">
        <v>218</v>
      </c>
      <c r="AP8" s="121" t="s">
        <v>182</v>
      </c>
      <c r="AQ8" s="121" t="s">
        <v>218</v>
      </c>
      <c r="AR8" s="334"/>
      <c r="AS8" s="123"/>
      <c r="AT8" s="337"/>
    </row>
    <row r="9" spans="1:50">
      <c r="A9" s="344"/>
      <c r="B9" s="347"/>
      <c r="C9" s="347"/>
      <c r="D9" s="347"/>
      <c r="E9" s="124" t="s">
        <v>218</v>
      </c>
      <c r="F9" s="338"/>
      <c r="G9" s="125"/>
      <c r="H9" s="126"/>
      <c r="I9" s="126"/>
      <c r="J9" s="127"/>
      <c r="K9" s="126"/>
      <c r="L9" s="126"/>
      <c r="M9" s="126"/>
      <c r="N9" s="127"/>
      <c r="O9" s="126"/>
      <c r="P9" s="126"/>
      <c r="Q9" s="126"/>
      <c r="R9" s="127"/>
      <c r="S9" s="126"/>
      <c r="T9" s="126"/>
      <c r="U9" s="126"/>
      <c r="V9" s="127"/>
      <c r="W9" s="126"/>
      <c r="X9" s="126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6"/>
      <c r="AL9" s="126"/>
      <c r="AM9" s="126"/>
      <c r="AN9" s="127"/>
      <c r="AO9" s="126"/>
      <c r="AP9" s="126"/>
      <c r="AQ9" s="126"/>
      <c r="AR9" s="335"/>
      <c r="AS9" s="124"/>
      <c r="AT9" s="338"/>
    </row>
    <row r="10" spans="1:50">
      <c r="A10" s="33">
        <v>1</v>
      </c>
      <c r="B10" s="33">
        <v>2</v>
      </c>
      <c r="C10" s="34"/>
      <c r="D10" s="33">
        <v>4</v>
      </c>
      <c r="E10" s="12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50">
      <c r="A11" s="35" t="s">
        <v>15</v>
      </c>
      <c r="B11" s="35" t="s">
        <v>15</v>
      </c>
      <c r="C11" s="36"/>
      <c r="D11" s="36"/>
      <c r="E11" s="12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V11" s="32" t="s">
        <v>360</v>
      </c>
      <c r="AW11" s="32" t="s">
        <v>361</v>
      </c>
      <c r="AX11" s="32" t="s">
        <v>362</v>
      </c>
    </row>
    <row r="12" spans="1:50">
      <c r="A12" s="35">
        <v>1</v>
      </c>
      <c r="B12" s="35" t="s">
        <v>16</v>
      </c>
      <c r="C12" s="35"/>
      <c r="D12" s="36" t="s">
        <v>221</v>
      </c>
      <c r="E12" s="185">
        <v>341</v>
      </c>
      <c r="F12" s="10">
        <v>53467202586</v>
      </c>
      <c r="G12" s="185">
        <v>48</v>
      </c>
      <c r="H12" s="10">
        <v>95125000</v>
      </c>
      <c r="I12" s="185">
        <v>217</v>
      </c>
      <c r="J12" s="10">
        <v>3078949800</v>
      </c>
      <c r="K12" s="185">
        <v>1768</v>
      </c>
      <c r="L12" s="10">
        <v>12938387146</v>
      </c>
      <c r="M12" s="185">
        <v>49</v>
      </c>
      <c r="N12" s="10">
        <v>283705000</v>
      </c>
      <c r="O12" s="185">
        <v>72191</v>
      </c>
      <c r="P12" s="10">
        <v>64949095597.900002</v>
      </c>
      <c r="Q12" s="185">
        <v>1078</v>
      </c>
      <c r="R12" s="10">
        <v>7357757331</v>
      </c>
      <c r="S12" s="185">
        <v>90</v>
      </c>
      <c r="T12" s="10">
        <v>18162100</v>
      </c>
      <c r="U12" s="185">
        <v>9162</v>
      </c>
      <c r="V12" s="10">
        <v>17855782936</v>
      </c>
      <c r="W12" s="185">
        <v>22</v>
      </c>
      <c r="X12" s="10">
        <v>10100000</v>
      </c>
      <c r="Y12" s="185">
        <v>3594</v>
      </c>
      <c r="Z12" s="10">
        <v>389170000279.01001</v>
      </c>
      <c r="AA12" s="185">
        <v>2</v>
      </c>
      <c r="AB12" s="10">
        <v>96778653</v>
      </c>
      <c r="AC12" s="10">
        <v>4</v>
      </c>
      <c r="AD12" s="10">
        <v>958259009.91999996</v>
      </c>
      <c r="AE12" s="10">
        <v>11</v>
      </c>
      <c r="AF12" s="10">
        <v>2121143652.8199999</v>
      </c>
      <c r="AG12" s="185">
        <v>18</v>
      </c>
      <c r="AH12" s="10">
        <v>425323631</v>
      </c>
      <c r="AI12" s="185">
        <v>67</v>
      </c>
      <c r="AJ12" s="10">
        <v>251098068</v>
      </c>
      <c r="AK12" s="185">
        <v>191341</v>
      </c>
      <c r="AL12" s="10">
        <v>40713686074.980003</v>
      </c>
      <c r="AM12" s="185">
        <v>1455</v>
      </c>
      <c r="AN12" s="10">
        <v>5320518643</v>
      </c>
      <c r="AO12" s="185">
        <v>0</v>
      </c>
      <c r="AP12" s="10">
        <v>55786500</v>
      </c>
      <c r="AQ12" s="185">
        <v>0</v>
      </c>
      <c r="AR12" s="10">
        <v>0</v>
      </c>
      <c r="AS12" s="188">
        <f t="shared" ref="AS12:AT14" si="0">E12+G12+I12+K12+M12+O12+Q12+S12+U12+W12+Y12+AA12+AC12+AE12+AG12+AI12+AK12+AM12+AO12+AQ12</f>
        <v>281458</v>
      </c>
      <c r="AT12" s="15">
        <f t="shared" si="0"/>
        <v>599166862008.63</v>
      </c>
      <c r="AU12" s="32">
        <f>F12+H12+J12+L12+N12+P12+R12+T12+V12++X12+Z12+AB12+AD12+AF12+AH12+AJ12+AL12+AN12+AP12+AR12</f>
        <v>599166862008.63</v>
      </c>
      <c r="AV12" s="32">
        <v>596605058964.30994</v>
      </c>
      <c r="AW12" s="32">
        <f>AT12-AV12</f>
        <v>2561803044.3200684</v>
      </c>
    </row>
    <row r="13" spans="1:50">
      <c r="A13" s="35">
        <v>2</v>
      </c>
      <c r="B13" s="35" t="s">
        <v>18</v>
      </c>
      <c r="C13" s="35" t="s">
        <v>19</v>
      </c>
      <c r="D13" s="36" t="s">
        <v>222</v>
      </c>
      <c r="E13" s="185">
        <v>34</v>
      </c>
      <c r="F13" s="10">
        <v>4206630125</v>
      </c>
      <c r="G13" s="185">
        <v>2</v>
      </c>
      <c r="H13" s="10">
        <v>1700000</v>
      </c>
      <c r="I13" s="185">
        <v>307</v>
      </c>
      <c r="J13" s="10">
        <v>10715938427</v>
      </c>
      <c r="K13" s="185">
        <v>1</v>
      </c>
      <c r="L13" s="10">
        <v>70548500</v>
      </c>
      <c r="M13" s="185">
        <v>0</v>
      </c>
      <c r="N13" s="10">
        <v>0</v>
      </c>
      <c r="O13" s="185">
        <v>4981</v>
      </c>
      <c r="P13" s="10">
        <v>6086979099</v>
      </c>
      <c r="Q13" s="185">
        <v>220</v>
      </c>
      <c r="R13" s="10">
        <v>950891370</v>
      </c>
      <c r="S13" s="185">
        <v>14035</v>
      </c>
      <c r="T13" s="10">
        <v>26411116781.489998</v>
      </c>
      <c r="U13" s="185">
        <v>354</v>
      </c>
      <c r="V13" s="10">
        <v>4687095064</v>
      </c>
      <c r="W13" s="185">
        <v>0</v>
      </c>
      <c r="X13" s="10">
        <v>0</v>
      </c>
      <c r="Y13" s="185">
        <v>302</v>
      </c>
      <c r="Z13" s="10">
        <v>34320955928.580002</v>
      </c>
      <c r="AA13" s="185">
        <v>0</v>
      </c>
      <c r="AB13" s="10">
        <v>0</v>
      </c>
      <c r="AC13" s="10">
        <v>0</v>
      </c>
      <c r="AD13" s="10">
        <v>0</v>
      </c>
      <c r="AE13" s="10">
        <v>1</v>
      </c>
      <c r="AF13" s="10">
        <v>89345400</v>
      </c>
      <c r="AG13" s="185">
        <v>7</v>
      </c>
      <c r="AH13" s="10">
        <v>56108250</v>
      </c>
      <c r="AI13" s="185">
        <v>0</v>
      </c>
      <c r="AJ13" s="10">
        <v>0</v>
      </c>
      <c r="AK13" s="185">
        <v>0</v>
      </c>
      <c r="AL13" s="10">
        <v>0</v>
      </c>
      <c r="AM13" s="185">
        <v>1</v>
      </c>
      <c r="AN13" s="10">
        <v>7500000</v>
      </c>
      <c r="AO13" s="185">
        <v>0</v>
      </c>
      <c r="AP13" s="10">
        <v>0</v>
      </c>
      <c r="AQ13" s="185">
        <v>0</v>
      </c>
      <c r="AR13" s="10">
        <v>0</v>
      </c>
      <c r="AS13" s="185">
        <f t="shared" si="0"/>
        <v>20245</v>
      </c>
      <c r="AT13" s="10">
        <f t="shared" si="0"/>
        <v>87604808945.070007</v>
      </c>
      <c r="AU13" s="32">
        <f>F13+H13+J13+L13+N13+P13+R13+T13+V13++X13+Z13+AB13+AD13+AF13+AH13+AJ13+AL13+AN13+AP13+AR13</f>
        <v>87604808945.070007</v>
      </c>
      <c r="AV13" s="32">
        <f>H13+J13+L13+N13+P13+R13+T13+V13+X13</f>
        <v>48924269241.489998</v>
      </c>
      <c r="AW13" s="32">
        <f>Z13+AB13</f>
        <v>34320955928.580002</v>
      </c>
      <c r="AX13" s="32">
        <f>AD13+AF13+AH13+AJ13</f>
        <v>145453650</v>
      </c>
    </row>
    <row r="14" spans="1:50" s="204" customFormat="1">
      <c r="A14" s="199">
        <v>3</v>
      </c>
      <c r="B14" s="199" t="s">
        <v>21</v>
      </c>
      <c r="C14" s="199" t="s">
        <v>22</v>
      </c>
      <c r="D14" s="200" t="s">
        <v>223</v>
      </c>
      <c r="E14" s="201">
        <v>3</v>
      </c>
      <c r="F14" s="202">
        <v>5205397000</v>
      </c>
      <c r="G14" s="201">
        <v>15</v>
      </c>
      <c r="H14" s="202">
        <v>3028467000</v>
      </c>
      <c r="I14" s="201">
        <v>27</v>
      </c>
      <c r="J14" s="202">
        <v>2970365744</v>
      </c>
      <c r="K14" s="201">
        <v>19</v>
      </c>
      <c r="L14" s="202">
        <v>78174796</v>
      </c>
      <c r="M14" s="201">
        <v>3</v>
      </c>
      <c r="N14" s="202">
        <v>4790000</v>
      </c>
      <c r="O14" s="201">
        <v>2098</v>
      </c>
      <c r="P14" s="202">
        <v>4892050767.6000004</v>
      </c>
      <c r="Q14" s="201">
        <v>89</v>
      </c>
      <c r="R14" s="202">
        <v>716336467</v>
      </c>
      <c r="S14" s="201">
        <v>1240</v>
      </c>
      <c r="T14" s="202">
        <v>29015021277.5</v>
      </c>
      <c r="U14" s="201">
        <v>116</v>
      </c>
      <c r="V14" s="202">
        <v>2502722363.6599998</v>
      </c>
      <c r="W14" s="201">
        <v>1</v>
      </c>
      <c r="X14" s="202">
        <v>17000</v>
      </c>
      <c r="Y14" s="201">
        <v>52</v>
      </c>
      <c r="Z14" s="202">
        <v>23837180638.810001</v>
      </c>
      <c r="AA14" s="201">
        <v>0</v>
      </c>
      <c r="AB14" s="202">
        <v>0</v>
      </c>
      <c r="AC14" s="202">
        <v>0</v>
      </c>
      <c r="AD14" s="202">
        <v>0</v>
      </c>
      <c r="AE14" s="202">
        <v>1</v>
      </c>
      <c r="AF14" s="202">
        <v>156248000</v>
      </c>
      <c r="AG14" s="201">
        <v>4</v>
      </c>
      <c r="AH14" s="202">
        <v>4567101338</v>
      </c>
      <c r="AI14" s="201">
        <v>2</v>
      </c>
      <c r="AJ14" s="202">
        <v>315683000</v>
      </c>
      <c r="AK14" s="201">
        <v>1</v>
      </c>
      <c r="AL14" s="202">
        <v>150000</v>
      </c>
      <c r="AM14" s="201">
        <v>5</v>
      </c>
      <c r="AN14" s="202">
        <v>385000</v>
      </c>
      <c r="AO14" s="201">
        <v>0</v>
      </c>
      <c r="AP14" s="202">
        <v>0</v>
      </c>
      <c r="AQ14" s="201">
        <v>6</v>
      </c>
      <c r="AR14" s="202">
        <v>1996351850.0000019</v>
      </c>
      <c r="AS14" s="201">
        <f t="shared" si="0"/>
        <v>3682</v>
      </c>
      <c r="AT14" s="202">
        <f t="shared" si="0"/>
        <v>79286442242.569992</v>
      </c>
      <c r="AU14" s="203">
        <f>F14+H14+J14+L14+N14+P14+R14+T14+V14+X14+Z14+AB14+AD14+AF14+AH14+AJ14+AL14+AN14+AP14+AR14</f>
        <v>79286442242.569992</v>
      </c>
      <c r="AV14" s="32">
        <f t="shared" ref="AV14:AV59" si="1">H14+J14+L14+N14+P14+R14+T14+V14+X14</f>
        <v>43207945415.759995</v>
      </c>
      <c r="AW14" s="32">
        <f t="shared" ref="AW14:AW59" si="2">Z14+AB14</f>
        <v>23837180638.810001</v>
      </c>
      <c r="AX14" s="32">
        <f t="shared" ref="AX14:AX59" si="3">AD14+AF14+AH14+AJ14</f>
        <v>5039032338</v>
      </c>
    </row>
    <row r="15" spans="1:50">
      <c r="A15" s="35">
        <v>4</v>
      </c>
      <c r="B15" s="35" t="s">
        <v>24</v>
      </c>
      <c r="C15" s="35" t="s">
        <v>25</v>
      </c>
      <c r="D15" s="36" t="s">
        <v>224</v>
      </c>
      <c r="E15" s="185">
        <v>14</v>
      </c>
      <c r="F15" s="10">
        <v>6532101949</v>
      </c>
      <c r="G15" s="185">
        <v>51</v>
      </c>
      <c r="H15" s="10">
        <v>7134277600</v>
      </c>
      <c r="I15" s="185">
        <v>41</v>
      </c>
      <c r="J15" s="10">
        <v>1104127500</v>
      </c>
      <c r="K15" s="185">
        <v>32</v>
      </c>
      <c r="L15" s="10">
        <v>265533000</v>
      </c>
      <c r="M15" s="185">
        <v>3</v>
      </c>
      <c r="N15" s="10">
        <v>6500000</v>
      </c>
      <c r="O15" s="185">
        <v>830</v>
      </c>
      <c r="P15" s="10">
        <v>619073500</v>
      </c>
      <c r="Q15" s="185">
        <v>37</v>
      </c>
      <c r="R15" s="10">
        <v>234480000</v>
      </c>
      <c r="S15" s="185">
        <v>0</v>
      </c>
      <c r="T15" s="10">
        <v>0</v>
      </c>
      <c r="U15" s="185">
        <v>1</v>
      </c>
      <c r="V15" s="10">
        <v>18700000</v>
      </c>
      <c r="W15" s="185">
        <v>0</v>
      </c>
      <c r="X15" s="10">
        <v>0</v>
      </c>
      <c r="Y15" s="185">
        <v>23</v>
      </c>
      <c r="Z15" s="10">
        <v>1634847000</v>
      </c>
      <c r="AA15" s="185">
        <v>0</v>
      </c>
      <c r="AB15" s="10">
        <v>0</v>
      </c>
      <c r="AC15" s="10">
        <v>1673</v>
      </c>
      <c r="AD15" s="10">
        <v>610562056971.72998</v>
      </c>
      <c r="AE15" s="10">
        <v>386</v>
      </c>
      <c r="AF15" s="10">
        <v>44015621058</v>
      </c>
      <c r="AG15" s="185">
        <v>0</v>
      </c>
      <c r="AH15" s="10">
        <v>0</v>
      </c>
      <c r="AI15" s="185">
        <v>634</v>
      </c>
      <c r="AJ15" s="10">
        <v>54004860250</v>
      </c>
      <c r="AK15" s="185">
        <v>0</v>
      </c>
      <c r="AL15" s="10">
        <v>0</v>
      </c>
      <c r="AM15" s="185">
        <v>0</v>
      </c>
      <c r="AN15" s="10">
        <v>0</v>
      </c>
      <c r="AO15" s="185">
        <v>0</v>
      </c>
      <c r="AP15" s="10">
        <v>0</v>
      </c>
      <c r="AQ15" s="185">
        <v>2</v>
      </c>
      <c r="AR15" s="10">
        <v>3518278929.7300005</v>
      </c>
      <c r="AS15" s="185">
        <f t="shared" ref="AS15:AS60" si="4">E15+G15+I15+K15+M15+O15+Q15+S15+U15+W15+Y15+AA15+AC15+AE15+AG15+AI15+AK15+AM15+AO15+AQ15</f>
        <v>3727</v>
      </c>
      <c r="AT15" s="10">
        <f t="shared" ref="AT15:AT60" si="5">F15+H15+J15+L15+N15+P15+R15+T15+V15+X15+Z15+AB15+AD15+AF15+AH15+AJ15+AL15+AN15+AP15+AR15</f>
        <v>729650457758.45996</v>
      </c>
      <c r="AU15" s="39">
        <f>F15+H15+J15+L15+N15+P15+R15+T15+V15++X15+Z15+AB15+AD15+AF15+AH15+AJ15+AL15+AN15+AP15+AR15</f>
        <v>729650457758.45996</v>
      </c>
      <c r="AV15" s="32">
        <f t="shared" si="1"/>
        <v>9382691600</v>
      </c>
      <c r="AW15" s="32">
        <f t="shared" si="2"/>
        <v>1634847000</v>
      </c>
      <c r="AX15" s="32">
        <f t="shared" si="3"/>
        <v>708582538279.72998</v>
      </c>
    </row>
    <row r="16" spans="1:50">
      <c r="A16" s="35">
        <v>5</v>
      </c>
      <c r="B16" s="35" t="s">
        <v>27</v>
      </c>
      <c r="C16" s="35" t="s">
        <v>28</v>
      </c>
      <c r="D16" s="36" t="s">
        <v>225</v>
      </c>
      <c r="E16" s="185">
        <v>7</v>
      </c>
      <c r="F16" s="10">
        <v>939945500</v>
      </c>
      <c r="G16" s="185">
        <v>37</v>
      </c>
      <c r="H16" s="10">
        <v>1050185220</v>
      </c>
      <c r="I16" s="185">
        <v>52</v>
      </c>
      <c r="J16" s="10">
        <v>3809436327</v>
      </c>
      <c r="K16" s="185">
        <v>26</v>
      </c>
      <c r="L16" s="10">
        <v>248175666</v>
      </c>
      <c r="M16" s="185">
        <v>33</v>
      </c>
      <c r="N16" s="10">
        <v>230170000</v>
      </c>
      <c r="O16" s="185">
        <v>757</v>
      </c>
      <c r="P16" s="10">
        <v>1502029000</v>
      </c>
      <c r="Q16" s="185">
        <v>33</v>
      </c>
      <c r="R16" s="10">
        <v>152281900</v>
      </c>
      <c r="S16" s="185">
        <v>0</v>
      </c>
      <c r="T16" s="10">
        <v>0</v>
      </c>
      <c r="U16" s="185">
        <v>0</v>
      </c>
      <c r="V16" s="10">
        <v>0</v>
      </c>
      <c r="W16" s="185">
        <v>8</v>
      </c>
      <c r="X16" s="10">
        <v>52000000</v>
      </c>
      <c r="Y16" s="185">
        <v>145</v>
      </c>
      <c r="Z16" s="10">
        <v>34610016838</v>
      </c>
      <c r="AA16" s="185">
        <v>8</v>
      </c>
      <c r="AB16" s="10">
        <v>1269796600</v>
      </c>
      <c r="AC16" s="10">
        <v>502</v>
      </c>
      <c r="AD16" s="10">
        <v>42931296330</v>
      </c>
      <c r="AE16" s="10">
        <v>126</v>
      </c>
      <c r="AF16" s="10">
        <v>17057328097</v>
      </c>
      <c r="AG16" s="185">
        <v>148</v>
      </c>
      <c r="AH16" s="10">
        <v>7714462900</v>
      </c>
      <c r="AI16" s="185">
        <v>243</v>
      </c>
      <c r="AJ16" s="10">
        <v>33000816185.380001</v>
      </c>
      <c r="AK16" s="185">
        <v>0</v>
      </c>
      <c r="AL16" s="10">
        <v>0</v>
      </c>
      <c r="AM16" s="185">
        <v>0</v>
      </c>
      <c r="AN16" s="10">
        <v>0</v>
      </c>
      <c r="AO16" s="185">
        <v>2</v>
      </c>
      <c r="AP16" s="10">
        <v>59016000</v>
      </c>
      <c r="AQ16" s="185">
        <v>0</v>
      </c>
      <c r="AR16" s="10">
        <v>0</v>
      </c>
      <c r="AS16" s="185">
        <f t="shared" si="4"/>
        <v>2127</v>
      </c>
      <c r="AT16" s="10">
        <f t="shared" si="5"/>
        <v>144626956563.38</v>
      </c>
      <c r="AU16" s="39">
        <f>F16+H16+J16+L16+N16+P16+R16+T16+V16++X16+Z16+AB16+AD16+AF16+AH16+AJ16+AL16+AN16+AP16+AR16</f>
        <v>144626956563.38</v>
      </c>
      <c r="AV16" s="32">
        <f t="shared" si="1"/>
        <v>7044278113</v>
      </c>
      <c r="AW16" s="32">
        <f t="shared" si="2"/>
        <v>35879813438</v>
      </c>
      <c r="AX16" s="32">
        <f t="shared" si="3"/>
        <v>100703903512.38</v>
      </c>
    </row>
    <row r="17" spans="1:50">
      <c r="A17" s="35">
        <v>6</v>
      </c>
      <c r="B17" s="35" t="s">
        <v>30</v>
      </c>
      <c r="C17" s="35" t="s">
        <v>31</v>
      </c>
      <c r="D17" s="36" t="s">
        <v>226</v>
      </c>
      <c r="E17" s="185">
        <v>0</v>
      </c>
      <c r="F17" s="10">
        <v>0</v>
      </c>
      <c r="G17" s="185">
        <v>0</v>
      </c>
      <c r="H17" s="10">
        <v>0</v>
      </c>
      <c r="I17" s="185">
        <v>26</v>
      </c>
      <c r="J17" s="10">
        <v>466704714</v>
      </c>
      <c r="K17" s="185">
        <v>5</v>
      </c>
      <c r="L17" s="10">
        <v>27405000</v>
      </c>
      <c r="M17" s="185">
        <v>0</v>
      </c>
      <c r="N17" s="10">
        <v>0</v>
      </c>
      <c r="O17" s="185">
        <v>406</v>
      </c>
      <c r="P17" s="10">
        <v>1023068834.55</v>
      </c>
      <c r="Q17" s="185">
        <v>29</v>
      </c>
      <c r="R17" s="10">
        <v>120718000</v>
      </c>
      <c r="S17" s="185">
        <v>0</v>
      </c>
      <c r="T17" s="10">
        <v>0</v>
      </c>
      <c r="U17" s="185">
        <v>0</v>
      </c>
      <c r="V17" s="10">
        <v>0</v>
      </c>
      <c r="W17" s="185">
        <v>0</v>
      </c>
      <c r="X17" s="10">
        <v>0</v>
      </c>
      <c r="Y17" s="185">
        <v>0</v>
      </c>
      <c r="Z17" s="10">
        <v>0</v>
      </c>
      <c r="AA17" s="185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85">
        <v>0</v>
      </c>
      <c r="AH17" s="10">
        <v>0</v>
      </c>
      <c r="AI17" s="185">
        <v>1</v>
      </c>
      <c r="AJ17" s="10">
        <v>23851000</v>
      </c>
      <c r="AK17" s="185">
        <v>0</v>
      </c>
      <c r="AL17" s="10">
        <v>0</v>
      </c>
      <c r="AM17" s="185">
        <v>1</v>
      </c>
      <c r="AN17" s="10">
        <v>4985000</v>
      </c>
      <c r="AO17" s="185">
        <v>0</v>
      </c>
      <c r="AP17" s="10">
        <v>0</v>
      </c>
      <c r="AQ17" s="185">
        <v>0</v>
      </c>
      <c r="AR17" s="10">
        <v>0</v>
      </c>
      <c r="AS17" s="185">
        <f t="shared" si="4"/>
        <v>468</v>
      </c>
      <c r="AT17" s="10">
        <f t="shared" si="5"/>
        <v>1666732548.55</v>
      </c>
      <c r="AU17" s="39">
        <f t="shared" ref="AU17:AU60" si="6">F17+H17+J17+L17+N17+P17+R17+T17+V17++X17+Z17+AB17+AD17+AF17+AH17+AJ17+AL17+AN17+AP17+AR17</f>
        <v>1666732548.55</v>
      </c>
      <c r="AV17" s="32">
        <f t="shared" si="1"/>
        <v>1637896548.55</v>
      </c>
      <c r="AW17" s="32">
        <f t="shared" si="2"/>
        <v>0</v>
      </c>
      <c r="AX17" s="32">
        <f t="shared" si="3"/>
        <v>23851000</v>
      </c>
    </row>
    <row r="18" spans="1:50">
      <c r="A18" s="35">
        <v>7</v>
      </c>
      <c r="B18" s="35" t="s">
        <v>33</v>
      </c>
      <c r="C18" s="35" t="s">
        <v>34</v>
      </c>
      <c r="D18" s="36" t="s">
        <v>227</v>
      </c>
      <c r="E18" s="185">
        <v>11</v>
      </c>
      <c r="F18" s="10">
        <v>9509556658.6900005</v>
      </c>
      <c r="G18" s="185">
        <v>10</v>
      </c>
      <c r="H18" s="10">
        <v>1009250000</v>
      </c>
      <c r="I18" s="185">
        <v>25</v>
      </c>
      <c r="J18" s="10">
        <v>2273100400</v>
      </c>
      <c r="K18" s="185">
        <v>6</v>
      </c>
      <c r="L18" s="10">
        <v>128502000</v>
      </c>
      <c r="M18" s="185">
        <v>1</v>
      </c>
      <c r="N18" s="10">
        <v>900000</v>
      </c>
      <c r="O18" s="185">
        <v>534</v>
      </c>
      <c r="P18" s="10">
        <v>989028700</v>
      </c>
      <c r="Q18" s="185">
        <v>42</v>
      </c>
      <c r="R18" s="10">
        <v>352729805</v>
      </c>
      <c r="S18" s="185">
        <v>0</v>
      </c>
      <c r="T18" s="10">
        <v>0</v>
      </c>
      <c r="U18" s="185">
        <v>0</v>
      </c>
      <c r="V18" s="10">
        <v>0</v>
      </c>
      <c r="W18" s="185">
        <v>0</v>
      </c>
      <c r="X18" s="10">
        <v>0</v>
      </c>
      <c r="Y18" s="185">
        <v>90</v>
      </c>
      <c r="Z18" s="10">
        <v>4710914850</v>
      </c>
      <c r="AA18" s="185">
        <v>523</v>
      </c>
      <c r="AB18" s="10">
        <v>4092052219</v>
      </c>
      <c r="AC18" s="10">
        <v>0</v>
      </c>
      <c r="AD18" s="10">
        <v>0</v>
      </c>
      <c r="AE18" s="10">
        <v>0</v>
      </c>
      <c r="AF18" s="10">
        <v>0</v>
      </c>
      <c r="AG18" s="185">
        <v>1</v>
      </c>
      <c r="AH18" s="10">
        <v>50000000</v>
      </c>
      <c r="AI18" s="185">
        <v>0</v>
      </c>
      <c r="AJ18" s="10">
        <v>0</v>
      </c>
      <c r="AK18" s="185">
        <v>0</v>
      </c>
      <c r="AL18" s="10">
        <v>0</v>
      </c>
      <c r="AM18" s="185">
        <v>0</v>
      </c>
      <c r="AN18" s="10">
        <v>0</v>
      </c>
      <c r="AO18" s="185">
        <v>0</v>
      </c>
      <c r="AP18" s="10">
        <v>0</v>
      </c>
      <c r="AQ18" s="185">
        <v>0</v>
      </c>
      <c r="AR18" s="10">
        <v>0</v>
      </c>
      <c r="AS18" s="185">
        <f t="shared" si="4"/>
        <v>1243</v>
      </c>
      <c r="AT18" s="10">
        <f t="shared" si="5"/>
        <v>23116034632.690002</v>
      </c>
      <c r="AU18" s="39">
        <f t="shared" si="6"/>
        <v>23116034632.690002</v>
      </c>
      <c r="AV18" s="32">
        <f t="shared" si="1"/>
        <v>4753510905</v>
      </c>
      <c r="AW18" s="32">
        <f t="shared" si="2"/>
        <v>8802967069</v>
      </c>
      <c r="AX18" s="32">
        <f t="shared" si="3"/>
        <v>50000000</v>
      </c>
    </row>
    <row r="19" spans="1:50">
      <c r="A19" s="35">
        <v>8</v>
      </c>
      <c r="B19" s="35" t="s">
        <v>36</v>
      </c>
      <c r="C19" s="35" t="s">
        <v>37</v>
      </c>
      <c r="D19" s="36" t="s">
        <v>228</v>
      </c>
      <c r="E19" s="185">
        <v>5</v>
      </c>
      <c r="F19" s="10">
        <v>1398591800</v>
      </c>
      <c r="G19" s="185">
        <v>4</v>
      </c>
      <c r="H19" s="10">
        <v>1213333000</v>
      </c>
      <c r="I19" s="185">
        <v>147</v>
      </c>
      <c r="J19" s="10">
        <v>1233270475</v>
      </c>
      <c r="K19" s="185">
        <v>2</v>
      </c>
      <c r="L19" s="10">
        <v>11165000</v>
      </c>
      <c r="M19" s="185">
        <v>21</v>
      </c>
      <c r="N19" s="10">
        <v>843702500</v>
      </c>
      <c r="O19" s="185">
        <v>188</v>
      </c>
      <c r="P19" s="10">
        <v>548817000</v>
      </c>
      <c r="Q19" s="185">
        <v>20</v>
      </c>
      <c r="R19" s="10">
        <v>104785000</v>
      </c>
      <c r="S19" s="185">
        <v>0</v>
      </c>
      <c r="T19" s="10">
        <v>0</v>
      </c>
      <c r="U19" s="185">
        <v>35</v>
      </c>
      <c r="V19" s="10">
        <v>1537560000</v>
      </c>
      <c r="W19" s="185">
        <v>1</v>
      </c>
      <c r="X19" s="10">
        <v>9790000</v>
      </c>
      <c r="Y19" s="185">
        <v>19</v>
      </c>
      <c r="Z19" s="10">
        <v>1867228248</v>
      </c>
      <c r="AA19" s="185">
        <v>2</v>
      </c>
      <c r="AB19" s="10">
        <v>110017002</v>
      </c>
      <c r="AC19" s="10">
        <v>3</v>
      </c>
      <c r="AD19" s="10">
        <v>202980000</v>
      </c>
      <c r="AE19" s="10">
        <v>3</v>
      </c>
      <c r="AF19" s="10">
        <v>231818000</v>
      </c>
      <c r="AG19" s="185">
        <v>2</v>
      </c>
      <c r="AH19" s="10">
        <v>30030000</v>
      </c>
      <c r="AI19" s="185">
        <v>0</v>
      </c>
      <c r="AJ19" s="10">
        <v>0</v>
      </c>
      <c r="AK19" s="185">
        <v>0</v>
      </c>
      <c r="AL19" s="10">
        <v>0</v>
      </c>
      <c r="AM19" s="185">
        <v>0</v>
      </c>
      <c r="AN19" s="10">
        <v>0</v>
      </c>
      <c r="AO19" s="185">
        <v>0</v>
      </c>
      <c r="AP19" s="10">
        <v>0</v>
      </c>
      <c r="AQ19" s="185">
        <v>0</v>
      </c>
      <c r="AR19" s="10">
        <v>0</v>
      </c>
      <c r="AS19" s="185">
        <f t="shared" si="4"/>
        <v>452</v>
      </c>
      <c r="AT19" s="10">
        <f t="shared" si="5"/>
        <v>9343088025</v>
      </c>
      <c r="AU19" s="39">
        <f t="shared" si="6"/>
        <v>9343088025</v>
      </c>
      <c r="AV19" s="32">
        <f t="shared" si="1"/>
        <v>5502422975</v>
      </c>
      <c r="AW19" s="32">
        <f t="shared" si="2"/>
        <v>1977245250</v>
      </c>
      <c r="AX19" s="32">
        <f t="shared" si="3"/>
        <v>464828000</v>
      </c>
    </row>
    <row r="20" spans="1:50">
      <c r="A20" s="35">
        <v>9</v>
      </c>
      <c r="B20" s="35" t="s">
        <v>39</v>
      </c>
      <c r="C20" s="35" t="s">
        <v>40</v>
      </c>
      <c r="D20" s="36" t="s">
        <v>229</v>
      </c>
      <c r="E20" s="185">
        <v>0</v>
      </c>
      <c r="F20" s="10">
        <v>0</v>
      </c>
      <c r="G20" s="185">
        <v>1</v>
      </c>
      <c r="H20" s="10">
        <v>20000000</v>
      </c>
      <c r="I20" s="185">
        <v>14</v>
      </c>
      <c r="J20" s="10">
        <v>636006394</v>
      </c>
      <c r="K20" s="185">
        <v>0</v>
      </c>
      <c r="L20" s="10">
        <v>0</v>
      </c>
      <c r="M20" s="185">
        <v>0</v>
      </c>
      <c r="N20" s="10">
        <v>0</v>
      </c>
      <c r="O20" s="185">
        <v>372</v>
      </c>
      <c r="P20" s="10">
        <v>1253451680</v>
      </c>
      <c r="Q20" s="185">
        <v>17</v>
      </c>
      <c r="R20" s="10">
        <v>54220166.670000002</v>
      </c>
      <c r="S20" s="185">
        <v>0</v>
      </c>
      <c r="T20" s="10">
        <v>0</v>
      </c>
      <c r="U20" s="185">
        <v>0</v>
      </c>
      <c r="V20" s="10">
        <v>0</v>
      </c>
      <c r="W20" s="185">
        <v>0</v>
      </c>
      <c r="X20" s="10">
        <v>0</v>
      </c>
      <c r="Y20" s="185">
        <v>2</v>
      </c>
      <c r="Z20" s="10">
        <v>372409400</v>
      </c>
      <c r="AA20" s="185">
        <v>1</v>
      </c>
      <c r="AB20" s="10">
        <v>14737000</v>
      </c>
      <c r="AC20" s="10">
        <v>0</v>
      </c>
      <c r="AD20" s="10">
        <v>0</v>
      </c>
      <c r="AE20" s="10">
        <v>0</v>
      </c>
      <c r="AF20" s="10">
        <v>0</v>
      </c>
      <c r="AG20" s="185">
        <v>1</v>
      </c>
      <c r="AH20" s="10">
        <v>24500000</v>
      </c>
      <c r="AI20" s="185">
        <v>0</v>
      </c>
      <c r="AJ20" s="10">
        <v>0</v>
      </c>
      <c r="AK20" s="185">
        <v>0</v>
      </c>
      <c r="AL20" s="10">
        <v>0</v>
      </c>
      <c r="AM20" s="185">
        <v>0</v>
      </c>
      <c r="AN20" s="10">
        <v>0</v>
      </c>
      <c r="AO20" s="185">
        <v>0</v>
      </c>
      <c r="AP20" s="10">
        <v>0</v>
      </c>
      <c r="AQ20" s="185">
        <v>0</v>
      </c>
      <c r="AR20" s="10">
        <v>0</v>
      </c>
      <c r="AS20" s="185">
        <f t="shared" si="4"/>
        <v>408</v>
      </c>
      <c r="AT20" s="10">
        <f t="shared" si="5"/>
        <v>2375324640.6700001</v>
      </c>
      <c r="AU20" s="39">
        <f t="shared" si="6"/>
        <v>2375324640.6700001</v>
      </c>
      <c r="AV20" s="32">
        <f t="shared" si="1"/>
        <v>1963678240.6700001</v>
      </c>
      <c r="AW20" s="32">
        <f t="shared" si="2"/>
        <v>387146400</v>
      </c>
      <c r="AX20" s="32">
        <f t="shared" si="3"/>
        <v>24500000</v>
      </c>
    </row>
    <row r="21" spans="1:50">
      <c r="A21" s="35">
        <v>10</v>
      </c>
      <c r="B21" s="35" t="s">
        <v>42</v>
      </c>
      <c r="C21" s="35" t="s">
        <v>43</v>
      </c>
      <c r="D21" s="36" t="s">
        <v>230</v>
      </c>
      <c r="E21" s="185">
        <v>2</v>
      </c>
      <c r="F21" s="10">
        <v>838100000</v>
      </c>
      <c r="G21" s="185">
        <v>2</v>
      </c>
      <c r="H21" s="10">
        <v>1320000</v>
      </c>
      <c r="I21" s="185">
        <v>95</v>
      </c>
      <c r="J21" s="10">
        <v>3624730150</v>
      </c>
      <c r="K21" s="185">
        <v>1</v>
      </c>
      <c r="L21" s="10">
        <v>8250000</v>
      </c>
      <c r="M21" s="185">
        <v>0</v>
      </c>
      <c r="N21" s="10">
        <v>0</v>
      </c>
      <c r="O21" s="185">
        <v>585</v>
      </c>
      <c r="P21" s="10">
        <v>1286094650</v>
      </c>
      <c r="Q21" s="185">
        <v>59</v>
      </c>
      <c r="R21" s="10">
        <v>386405500</v>
      </c>
      <c r="S21" s="185">
        <v>131</v>
      </c>
      <c r="T21" s="10">
        <v>870441500</v>
      </c>
      <c r="U21" s="185">
        <v>0</v>
      </c>
      <c r="V21" s="10">
        <v>0</v>
      </c>
      <c r="W21" s="185">
        <v>0</v>
      </c>
      <c r="X21" s="10">
        <v>0</v>
      </c>
      <c r="Y21" s="185">
        <v>21</v>
      </c>
      <c r="Z21" s="10">
        <v>2217670000</v>
      </c>
      <c r="AA21" s="185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85">
        <v>7</v>
      </c>
      <c r="AH21" s="10">
        <v>30300000</v>
      </c>
      <c r="AI21" s="185">
        <v>0</v>
      </c>
      <c r="AJ21" s="10">
        <v>0</v>
      </c>
      <c r="AK21" s="185">
        <v>0</v>
      </c>
      <c r="AL21" s="10">
        <v>0</v>
      </c>
      <c r="AM21" s="185">
        <v>132</v>
      </c>
      <c r="AN21" s="10">
        <v>716434853</v>
      </c>
      <c r="AO21" s="185">
        <v>0</v>
      </c>
      <c r="AP21" s="10">
        <v>0</v>
      </c>
      <c r="AQ21" s="185">
        <v>0</v>
      </c>
      <c r="AR21" s="10">
        <v>0</v>
      </c>
      <c r="AS21" s="185">
        <f t="shared" si="4"/>
        <v>1035</v>
      </c>
      <c r="AT21" s="10">
        <f t="shared" si="5"/>
        <v>9979746653</v>
      </c>
      <c r="AU21" s="39">
        <f t="shared" si="6"/>
        <v>9979746653</v>
      </c>
      <c r="AV21" s="32">
        <f t="shared" si="1"/>
        <v>6177241800</v>
      </c>
      <c r="AW21" s="32">
        <f t="shared" si="2"/>
        <v>2217670000</v>
      </c>
      <c r="AX21" s="32">
        <f t="shared" si="3"/>
        <v>30300000</v>
      </c>
    </row>
    <row r="22" spans="1:50">
      <c r="A22" s="35">
        <v>11</v>
      </c>
      <c r="B22" s="35" t="s">
        <v>45</v>
      </c>
      <c r="C22" s="35" t="s">
        <v>46</v>
      </c>
      <c r="D22" s="36" t="s">
        <v>231</v>
      </c>
      <c r="E22" s="185">
        <v>5</v>
      </c>
      <c r="F22" s="10">
        <v>3568590000</v>
      </c>
      <c r="G22" s="185">
        <v>1</v>
      </c>
      <c r="H22" s="10">
        <v>1500000</v>
      </c>
      <c r="I22" s="185">
        <v>24</v>
      </c>
      <c r="J22" s="10">
        <v>464095500</v>
      </c>
      <c r="K22" s="185">
        <v>26</v>
      </c>
      <c r="L22" s="10">
        <v>77524000</v>
      </c>
      <c r="M22" s="185">
        <v>149</v>
      </c>
      <c r="N22" s="10">
        <v>71369000</v>
      </c>
      <c r="O22" s="185">
        <v>411</v>
      </c>
      <c r="P22" s="10">
        <v>890765996</v>
      </c>
      <c r="Q22" s="185">
        <v>33</v>
      </c>
      <c r="R22" s="10">
        <v>121137000</v>
      </c>
      <c r="S22" s="185">
        <v>0</v>
      </c>
      <c r="T22" s="10">
        <v>0</v>
      </c>
      <c r="U22" s="185">
        <v>2</v>
      </c>
      <c r="V22" s="10">
        <v>8260000</v>
      </c>
      <c r="W22" s="185">
        <v>0</v>
      </c>
      <c r="X22" s="10">
        <v>0</v>
      </c>
      <c r="Y22" s="185">
        <v>18</v>
      </c>
      <c r="Z22" s="10">
        <v>2611969000</v>
      </c>
      <c r="AA22" s="185">
        <v>1</v>
      </c>
      <c r="AB22" s="10">
        <v>50000000</v>
      </c>
      <c r="AC22" s="10">
        <v>1</v>
      </c>
      <c r="AD22" s="10">
        <v>144150000</v>
      </c>
      <c r="AE22" s="10">
        <v>0</v>
      </c>
      <c r="AF22" s="10">
        <v>0</v>
      </c>
      <c r="AG22" s="185">
        <v>1</v>
      </c>
      <c r="AH22" s="10">
        <v>5000000</v>
      </c>
      <c r="AI22" s="185">
        <v>1</v>
      </c>
      <c r="AJ22" s="10">
        <v>2777000</v>
      </c>
      <c r="AK22" s="185">
        <v>0</v>
      </c>
      <c r="AL22" s="10">
        <v>0</v>
      </c>
      <c r="AM22" s="185">
        <v>0</v>
      </c>
      <c r="AN22" s="10">
        <v>0</v>
      </c>
      <c r="AO22" s="185">
        <v>0</v>
      </c>
      <c r="AP22" s="10">
        <v>0</v>
      </c>
      <c r="AQ22" s="185">
        <v>0</v>
      </c>
      <c r="AR22" s="10">
        <v>0</v>
      </c>
      <c r="AS22" s="185">
        <f t="shared" si="4"/>
        <v>673</v>
      </c>
      <c r="AT22" s="10">
        <f t="shared" si="5"/>
        <v>8017137496</v>
      </c>
      <c r="AU22" s="39">
        <f t="shared" si="6"/>
        <v>8017137496</v>
      </c>
      <c r="AV22" s="32">
        <f t="shared" si="1"/>
        <v>1634651496</v>
      </c>
      <c r="AW22" s="32">
        <f t="shared" si="2"/>
        <v>2661969000</v>
      </c>
      <c r="AX22" s="32">
        <f t="shared" si="3"/>
        <v>151927000</v>
      </c>
    </row>
    <row r="23" spans="1:50">
      <c r="A23" s="35">
        <v>12</v>
      </c>
      <c r="B23" s="35" t="s">
        <v>48</v>
      </c>
      <c r="C23" s="35" t="s">
        <v>49</v>
      </c>
      <c r="D23" s="36" t="s">
        <v>232</v>
      </c>
      <c r="E23" s="185">
        <v>4</v>
      </c>
      <c r="F23" s="10">
        <v>799744012</v>
      </c>
      <c r="G23" s="185">
        <v>23</v>
      </c>
      <c r="H23" s="10">
        <v>157837500</v>
      </c>
      <c r="I23" s="185">
        <v>20</v>
      </c>
      <c r="J23" s="10">
        <v>465446065</v>
      </c>
      <c r="K23" s="185">
        <v>3</v>
      </c>
      <c r="L23" s="10">
        <v>16250000</v>
      </c>
      <c r="M23" s="185">
        <v>0</v>
      </c>
      <c r="N23" s="10">
        <v>0</v>
      </c>
      <c r="O23" s="185">
        <v>455</v>
      </c>
      <c r="P23" s="10">
        <v>627981400</v>
      </c>
      <c r="Q23" s="185">
        <v>18</v>
      </c>
      <c r="R23" s="10">
        <v>83940000</v>
      </c>
      <c r="S23" s="185">
        <v>0</v>
      </c>
      <c r="T23" s="10">
        <v>0</v>
      </c>
      <c r="U23" s="185">
        <v>0</v>
      </c>
      <c r="V23" s="10">
        <v>0</v>
      </c>
      <c r="W23" s="185">
        <v>0</v>
      </c>
      <c r="X23" s="10">
        <v>0</v>
      </c>
      <c r="Y23" s="185">
        <v>22</v>
      </c>
      <c r="Z23" s="10">
        <v>12731109815</v>
      </c>
      <c r="AA23" s="185">
        <v>1</v>
      </c>
      <c r="AB23" s="10">
        <v>183800000</v>
      </c>
      <c r="AC23" s="10">
        <v>0</v>
      </c>
      <c r="AD23" s="10">
        <v>0</v>
      </c>
      <c r="AE23" s="10">
        <v>1</v>
      </c>
      <c r="AF23" s="10">
        <v>4000000</v>
      </c>
      <c r="AG23" s="185">
        <v>3</v>
      </c>
      <c r="AH23" s="10">
        <v>38478850</v>
      </c>
      <c r="AI23" s="185">
        <v>1</v>
      </c>
      <c r="AJ23" s="10">
        <v>15000000</v>
      </c>
      <c r="AK23" s="185">
        <v>0</v>
      </c>
      <c r="AL23" s="10">
        <v>0</v>
      </c>
      <c r="AM23" s="185">
        <v>0</v>
      </c>
      <c r="AN23" s="10">
        <v>0</v>
      </c>
      <c r="AO23" s="185">
        <v>0</v>
      </c>
      <c r="AP23" s="10">
        <v>0</v>
      </c>
      <c r="AQ23" s="185">
        <v>0</v>
      </c>
      <c r="AR23" s="10">
        <v>0</v>
      </c>
      <c r="AS23" s="185">
        <f t="shared" si="4"/>
        <v>551</v>
      </c>
      <c r="AT23" s="10">
        <f t="shared" si="5"/>
        <v>15123587642</v>
      </c>
      <c r="AU23" s="39">
        <f t="shared" si="6"/>
        <v>15123587642</v>
      </c>
      <c r="AV23" s="32">
        <f t="shared" si="1"/>
        <v>1351454965</v>
      </c>
      <c r="AW23" s="32">
        <f t="shared" si="2"/>
        <v>12914909815</v>
      </c>
      <c r="AX23" s="32">
        <f t="shared" si="3"/>
        <v>57478850</v>
      </c>
    </row>
    <row r="24" spans="1:50">
      <c r="A24" s="35">
        <v>13</v>
      </c>
      <c r="B24" s="35" t="s">
        <v>51</v>
      </c>
      <c r="C24" s="35" t="s">
        <v>52</v>
      </c>
      <c r="D24" s="36" t="s">
        <v>233</v>
      </c>
      <c r="E24" s="185">
        <v>25</v>
      </c>
      <c r="F24" s="10">
        <v>85853976967</v>
      </c>
      <c r="G24" s="185">
        <v>3</v>
      </c>
      <c r="H24" s="10">
        <v>465090800</v>
      </c>
      <c r="I24" s="185">
        <v>21</v>
      </c>
      <c r="J24" s="10">
        <v>379536900</v>
      </c>
      <c r="K24" s="185">
        <v>4</v>
      </c>
      <c r="L24" s="10">
        <v>12283700</v>
      </c>
      <c r="M24" s="185">
        <v>7</v>
      </c>
      <c r="N24" s="10">
        <v>16700000</v>
      </c>
      <c r="O24" s="185">
        <v>365</v>
      </c>
      <c r="P24" s="10">
        <v>1031169804</v>
      </c>
      <c r="Q24" s="185">
        <v>80</v>
      </c>
      <c r="R24" s="10">
        <v>408764364</v>
      </c>
      <c r="S24" s="185">
        <v>0</v>
      </c>
      <c r="T24" s="10">
        <v>0</v>
      </c>
      <c r="U24" s="185">
        <v>0</v>
      </c>
      <c r="V24" s="10">
        <v>0</v>
      </c>
      <c r="W24" s="185">
        <v>0</v>
      </c>
      <c r="X24" s="10">
        <v>0</v>
      </c>
      <c r="Y24" s="185">
        <v>109</v>
      </c>
      <c r="Z24" s="10">
        <v>56856710638.239998</v>
      </c>
      <c r="AA24" s="185">
        <v>21</v>
      </c>
      <c r="AB24" s="10">
        <v>752258503.08999991</v>
      </c>
      <c r="AC24" s="10">
        <v>10</v>
      </c>
      <c r="AD24" s="10">
        <v>1511870105.6499999</v>
      </c>
      <c r="AE24" s="10">
        <v>1</v>
      </c>
      <c r="AF24" s="10">
        <v>107085000</v>
      </c>
      <c r="AG24" s="185">
        <v>6</v>
      </c>
      <c r="AH24" s="10">
        <v>508920875</v>
      </c>
      <c r="AI24" s="185">
        <v>2</v>
      </c>
      <c r="AJ24" s="10">
        <v>84935800</v>
      </c>
      <c r="AK24" s="185">
        <v>0</v>
      </c>
      <c r="AL24" s="10">
        <v>0</v>
      </c>
      <c r="AM24" s="185">
        <v>21</v>
      </c>
      <c r="AN24" s="10">
        <v>200952700</v>
      </c>
      <c r="AO24" s="185">
        <v>2</v>
      </c>
      <c r="AP24" s="10">
        <v>254127000</v>
      </c>
      <c r="AQ24" s="185">
        <v>0</v>
      </c>
      <c r="AR24" s="10">
        <v>0</v>
      </c>
      <c r="AS24" s="185">
        <f t="shared" si="4"/>
        <v>677</v>
      </c>
      <c r="AT24" s="10">
        <f t="shared" si="5"/>
        <v>148444383156.97998</v>
      </c>
      <c r="AU24" s="39">
        <f t="shared" si="6"/>
        <v>148444383156.97998</v>
      </c>
      <c r="AV24" s="32">
        <f t="shared" si="1"/>
        <v>2313545568</v>
      </c>
      <c r="AW24" s="32">
        <f t="shared" si="2"/>
        <v>57608969141.329994</v>
      </c>
      <c r="AX24" s="32">
        <f t="shared" si="3"/>
        <v>2212811780.6499996</v>
      </c>
    </row>
    <row r="25" spans="1:50">
      <c r="A25" s="35">
        <v>14</v>
      </c>
      <c r="B25" s="35" t="s">
        <v>54</v>
      </c>
      <c r="C25" s="35" t="s">
        <v>55</v>
      </c>
      <c r="D25" s="36" t="s">
        <v>234</v>
      </c>
      <c r="E25" s="185">
        <v>2</v>
      </c>
      <c r="F25" s="10">
        <v>392250000</v>
      </c>
      <c r="G25" s="185">
        <v>0</v>
      </c>
      <c r="H25" s="10">
        <v>0</v>
      </c>
      <c r="I25" s="185">
        <v>26</v>
      </c>
      <c r="J25" s="10">
        <v>427670000</v>
      </c>
      <c r="K25" s="185">
        <v>20</v>
      </c>
      <c r="L25" s="10">
        <v>1920000</v>
      </c>
      <c r="M25" s="185">
        <v>0</v>
      </c>
      <c r="N25" s="10">
        <v>0</v>
      </c>
      <c r="O25" s="185">
        <v>290</v>
      </c>
      <c r="P25" s="10">
        <v>369595500</v>
      </c>
      <c r="Q25" s="185">
        <v>63</v>
      </c>
      <c r="R25" s="10">
        <v>137395000</v>
      </c>
      <c r="S25" s="185">
        <v>0</v>
      </c>
      <c r="T25" s="10">
        <v>0</v>
      </c>
      <c r="U25" s="185">
        <v>0</v>
      </c>
      <c r="V25" s="10">
        <v>0</v>
      </c>
      <c r="W25" s="185">
        <v>251</v>
      </c>
      <c r="X25" s="10">
        <v>156998400</v>
      </c>
      <c r="Y25" s="185">
        <v>3</v>
      </c>
      <c r="Z25" s="10">
        <v>1104775000</v>
      </c>
      <c r="AA25" s="185">
        <v>7</v>
      </c>
      <c r="AB25" s="10">
        <v>298916000</v>
      </c>
      <c r="AC25" s="10">
        <v>0</v>
      </c>
      <c r="AD25" s="10">
        <v>0</v>
      </c>
      <c r="AE25" s="10">
        <v>0</v>
      </c>
      <c r="AF25" s="10">
        <v>0</v>
      </c>
      <c r="AG25" s="185">
        <v>0</v>
      </c>
      <c r="AH25" s="10">
        <v>0</v>
      </c>
      <c r="AI25" s="185">
        <v>0</v>
      </c>
      <c r="AJ25" s="10">
        <v>0</v>
      </c>
      <c r="AK25" s="185">
        <v>0</v>
      </c>
      <c r="AL25" s="10">
        <v>0</v>
      </c>
      <c r="AM25" s="185">
        <v>0</v>
      </c>
      <c r="AN25" s="10">
        <v>0</v>
      </c>
      <c r="AO25" s="185">
        <v>0</v>
      </c>
      <c r="AP25" s="10">
        <v>0</v>
      </c>
      <c r="AQ25" s="185">
        <v>0</v>
      </c>
      <c r="AR25" s="10">
        <v>0</v>
      </c>
      <c r="AS25" s="185">
        <f t="shared" si="4"/>
        <v>662</v>
      </c>
      <c r="AT25" s="10">
        <f t="shared" si="5"/>
        <v>2889519900</v>
      </c>
      <c r="AU25" s="39">
        <f t="shared" si="6"/>
        <v>2889519900</v>
      </c>
      <c r="AV25" s="32">
        <f t="shared" si="1"/>
        <v>1093578900</v>
      </c>
      <c r="AW25" s="32">
        <f t="shared" si="2"/>
        <v>1403691000</v>
      </c>
      <c r="AX25" s="32">
        <f t="shared" si="3"/>
        <v>0</v>
      </c>
    </row>
    <row r="26" spans="1:50">
      <c r="A26" s="35">
        <v>15</v>
      </c>
      <c r="B26" s="35" t="s">
        <v>57</v>
      </c>
      <c r="C26" s="35" t="s">
        <v>58</v>
      </c>
      <c r="D26" s="36" t="s">
        <v>235</v>
      </c>
      <c r="E26" s="185">
        <v>0</v>
      </c>
      <c r="F26" s="10">
        <v>0</v>
      </c>
      <c r="G26" s="185">
        <v>1</v>
      </c>
      <c r="H26" s="10">
        <v>2583000</v>
      </c>
      <c r="I26" s="185">
        <v>27</v>
      </c>
      <c r="J26" s="10">
        <v>1311021000</v>
      </c>
      <c r="K26" s="185">
        <v>0</v>
      </c>
      <c r="L26" s="10">
        <v>0</v>
      </c>
      <c r="M26" s="185">
        <v>0</v>
      </c>
      <c r="N26" s="10">
        <v>0</v>
      </c>
      <c r="O26" s="185">
        <v>243</v>
      </c>
      <c r="P26" s="10">
        <v>443724975</v>
      </c>
      <c r="Q26" s="185">
        <v>105</v>
      </c>
      <c r="R26" s="10">
        <v>224204252</v>
      </c>
      <c r="S26" s="185">
        <v>0</v>
      </c>
      <c r="T26" s="10">
        <v>0</v>
      </c>
      <c r="U26" s="185">
        <v>0</v>
      </c>
      <c r="V26" s="10">
        <v>0</v>
      </c>
      <c r="W26" s="185">
        <v>176</v>
      </c>
      <c r="X26" s="10">
        <v>197211250</v>
      </c>
      <c r="Y26" s="185">
        <v>3</v>
      </c>
      <c r="Z26" s="10">
        <v>414534605</v>
      </c>
      <c r="AA26" s="185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85">
        <v>0</v>
      </c>
      <c r="AH26" s="10">
        <v>0</v>
      </c>
      <c r="AI26" s="185">
        <v>0</v>
      </c>
      <c r="AJ26" s="10">
        <v>0</v>
      </c>
      <c r="AK26" s="185">
        <v>0</v>
      </c>
      <c r="AL26" s="10">
        <v>0</v>
      </c>
      <c r="AM26" s="185">
        <v>0</v>
      </c>
      <c r="AN26" s="10">
        <v>0</v>
      </c>
      <c r="AO26" s="185">
        <v>0</v>
      </c>
      <c r="AP26" s="10">
        <v>0</v>
      </c>
      <c r="AQ26" s="185">
        <v>0</v>
      </c>
      <c r="AR26" s="10">
        <v>0</v>
      </c>
      <c r="AS26" s="185">
        <f t="shared" si="4"/>
        <v>555</v>
      </c>
      <c r="AT26" s="10">
        <f t="shared" si="5"/>
        <v>2593279082</v>
      </c>
      <c r="AU26" s="39">
        <f t="shared" si="6"/>
        <v>2593279082</v>
      </c>
      <c r="AV26" s="32">
        <f t="shared" si="1"/>
        <v>2178744477</v>
      </c>
      <c r="AW26" s="32">
        <f t="shared" si="2"/>
        <v>414534605</v>
      </c>
      <c r="AX26" s="32">
        <f t="shared" si="3"/>
        <v>0</v>
      </c>
    </row>
    <row r="27" spans="1:50">
      <c r="A27" s="35">
        <v>16</v>
      </c>
      <c r="B27" s="35" t="s">
        <v>60</v>
      </c>
      <c r="C27" s="35"/>
      <c r="D27" s="36" t="s">
        <v>236</v>
      </c>
      <c r="E27" s="185">
        <v>1</v>
      </c>
      <c r="F27" s="10">
        <v>120000000</v>
      </c>
      <c r="G27" s="185">
        <v>5</v>
      </c>
      <c r="H27" s="10">
        <v>158671500</v>
      </c>
      <c r="I27" s="185">
        <v>12</v>
      </c>
      <c r="J27" s="10">
        <v>670664000</v>
      </c>
      <c r="K27" s="185">
        <v>3</v>
      </c>
      <c r="L27" s="10">
        <v>39292000</v>
      </c>
      <c r="M27" s="185">
        <v>2</v>
      </c>
      <c r="N27" s="10">
        <v>13996400</v>
      </c>
      <c r="O27" s="185">
        <v>112</v>
      </c>
      <c r="P27" s="10">
        <v>535421600</v>
      </c>
      <c r="Q27" s="185">
        <v>60</v>
      </c>
      <c r="R27" s="10">
        <v>226273030</v>
      </c>
      <c r="S27" s="185">
        <v>0</v>
      </c>
      <c r="T27" s="10">
        <v>0</v>
      </c>
      <c r="U27" s="185">
        <v>0</v>
      </c>
      <c r="V27" s="10">
        <v>0</v>
      </c>
      <c r="W27" s="185">
        <v>86</v>
      </c>
      <c r="X27" s="10">
        <v>225407210</v>
      </c>
      <c r="Y27" s="185">
        <v>2</v>
      </c>
      <c r="Z27" s="10">
        <v>175367000</v>
      </c>
      <c r="AA27" s="185">
        <v>80</v>
      </c>
      <c r="AB27" s="10">
        <v>88938860</v>
      </c>
      <c r="AC27" s="10">
        <v>0</v>
      </c>
      <c r="AD27" s="10">
        <v>0</v>
      </c>
      <c r="AE27" s="10">
        <v>0</v>
      </c>
      <c r="AF27" s="10">
        <v>0</v>
      </c>
      <c r="AG27" s="185">
        <v>0</v>
      </c>
      <c r="AH27" s="10">
        <v>0</v>
      </c>
      <c r="AI27" s="185">
        <v>0</v>
      </c>
      <c r="AJ27" s="10">
        <v>0</v>
      </c>
      <c r="AK27" s="185">
        <v>0</v>
      </c>
      <c r="AL27" s="10">
        <v>0</v>
      </c>
      <c r="AM27" s="185">
        <v>0</v>
      </c>
      <c r="AN27" s="10">
        <v>0</v>
      </c>
      <c r="AO27" s="185">
        <v>0</v>
      </c>
      <c r="AP27" s="10">
        <v>0</v>
      </c>
      <c r="AQ27" s="185">
        <v>0</v>
      </c>
      <c r="AR27" s="10">
        <v>0</v>
      </c>
      <c r="AS27" s="185">
        <f t="shared" si="4"/>
        <v>363</v>
      </c>
      <c r="AT27" s="10">
        <f t="shared" si="5"/>
        <v>2254031600</v>
      </c>
      <c r="AU27" s="39">
        <f t="shared" si="6"/>
        <v>2254031600</v>
      </c>
      <c r="AV27" s="32">
        <f t="shared" si="1"/>
        <v>1869725740</v>
      </c>
      <c r="AW27" s="32">
        <f t="shared" si="2"/>
        <v>264305860</v>
      </c>
      <c r="AX27" s="32">
        <f t="shared" si="3"/>
        <v>0</v>
      </c>
    </row>
    <row r="28" spans="1:50">
      <c r="A28" s="35">
        <v>17</v>
      </c>
      <c r="B28" s="35" t="s">
        <v>62</v>
      </c>
      <c r="C28" s="35" t="s">
        <v>63</v>
      </c>
      <c r="D28" s="36" t="s">
        <v>237</v>
      </c>
      <c r="E28" s="185">
        <v>35</v>
      </c>
      <c r="F28" s="10">
        <v>52922846257.949997</v>
      </c>
      <c r="G28" s="185">
        <v>2</v>
      </c>
      <c r="H28" s="10">
        <v>15000000</v>
      </c>
      <c r="I28" s="185">
        <v>62</v>
      </c>
      <c r="J28" s="10">
        <v>8341160230</v>
      </c>
      <c r="K28" s="185">
        <v>4</v>
      </c>
      <c r="L28" s="10">
        <v>267282500</v>
      </c>
      <c r="M28" s="185">
        <v>9</v>
      </c>
      <c r="N28" s="10">
        <v>55385000</v>
      </c>
      <c r="O28" s="185">
        <v>2420</v>
      </c>
      <c r="P28" s="10">
        <v>7945010511</v>
      </c>
      <c r="Q28" s="185">
        <v>211</v>
      </c>
      <c r="R28" s="10">
        <v>2983232976.1500001</v>
      </c>
      <c r="S28" s="185">
        <v>0</v>
      </c>
      <c r="T28" s="10">
        <v>0</v>
      </c>
      <c r="U28" s="185">
        <v>0</v>
      </c>
      <c r="V28" s="10">
        <v>0</v>
      </c>
      <c r="W28" s="185">
        <v>0</v>
      </c>
      <c r="X28" s="10">
        <v>0</v>
      </c>
      <c r="Y28" s="185">
        <v>29</v>
      </c>
      <c r="Z28" s="10">
        <v>6757173756.6700001</v>
      </c>
      <c r="AA28" s="185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85">
        <v>2</v>
      </c>
      <c r="AH28" s="10">
        <v>56838550</v>
      </c>
      <c r="AI28" s="185">
        <v>1</v>
      </c>
      <c r="AJ28" s="10">
        <v>542280000</v>
      </c>
      <c r="AK28" s="185">
        <v>0</v>
      </c>
      <c r="AL28" s="10">
        <v>0</v>
      </c>
      <c r="AM28" s="185">
        <v>19</v>
      </c>
      <c r="AN28" s="10">
        <v>260009000</v>
      </c>
      <c r="AO28" s="185">
        <v>0</v>
      </c>
      <c r="AP28" s="10">
        <v>0</v>
      </c>
      <c r="AQ28" s="185">
        <v>0</v>
      </c>
      <c r="AR28" s="10">
        <v>0</v>
      </c>
      <c r="AS28" s="185">
        <f t="shared" si="4"/>
        <v>2794</v>
      </c>
      <c r="AT28" s="10">
        <f t="shared" si="5"/>
        <v>80146218781.769989</v>
      </c>
      <c r="AU28" s="39">
        <f t="shared" si="6"/>
        <v>80146218781.769989</v>
      </c>
      <c r="AV28" s="32">
        <f t="shared" si="1"/>
        <v>19607071217.150002</v>
      </c>
      <c r="AW28" s="32">
        <f t="shared" si="2"/>
        <v>6757173756.6700001</v>
      </c>
      <c r="AX28" s="32">
        <f t="shared" si="3"/>
        <v>599118550</v>
      </c>
    </row>
    <row r="29" spans="1:50">
      <c r="A29" s="35">
        <v>18</v>
      </c>
      <c r="B29" s="35" t="s">
        <v>65</v>
      </c>
      <c r="C29" s="35" t="s">
        <v>66</v>
      </c>
      <c r="D29" s="36" t="s">
        <v>238</v>
      </c>
      <c r="E29" s="185">
        <v>2</v>
      </c>
      <c r="F29" s="10">
        <v>2007850000</v>
      </c>
      <c r="G29" s="185">
        <v>0</v>
      </c>
      <c r="H29" s="10">
        <v>0</v>
      </c>
      <c r="I29" s="185">
        <v>96</v>
      </c>
      <c r="J29" s="10">
        <v>5450236333</v>
      </c>
      <c r="K29" s="185">
        <v>1</v>
      </c>
      <c r="L29" s="10">
        <v>54972500</v>
      </c>
      <c r="M29" s="185">
        <v>1</v>
      </c>
      <c r="N29" s="10">
        <v>2431000</v>
      </c>
      <c r="O29" s="185">
        <v>784</v>
      </c>
      <c r="P29" s="10">
        <v>1879905200</v>
      </c>
      <c r="Q29" s="185">
        <v>36</v>
      </c>
      <c r="R29" s="10">
        <v>464293278</v>
      </c>
      <c r="S29" s="185">
        <v>0</v>
      </c>
      <c r="T29" s="10">
        <v>0</v>
      </c>
      <c r="U29" s="185">
        <v>0</v>
      </c>
      <c r="V29" s="10">
        <v>0</v>
      </c>
      <c r="W29" s="185">
        <v>0</v>
      </c>
      <c r="X29" s="10">
        <v>0</v>
      </c>
      <c r="Y29" s="185">
        <v>3</v>
      </c>
      <c r="Z29" s="10">
        <v>5245152014</v>
      </c>
      <c r="AA29" s="185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85">
        <v>2</v>
      </c>
      <c r="AH29" s="10">
        <v>59500000</v>
      </c>
      <c r="AI29" s="185">
        <v>0</v>
      </c>
      <c r="AJ29" s="10">
        <v>0</v>
      </c>
      <c r="AK29" s="185">
        <v>195</v>
      </c>
      <c r="AL29" s="10">
        <v>25870000</v>
      </c>
      <c r="AM29" s="185">
        <v>1</v>
      </c>
      <c r="AN29" s="10">
        <v>22748000</v>
      </c>
      <c r="AO29" s="185">
        <v>0</v>
      </c>
      <c r="AP29" s="10">
        <v>0</v>
      </c>
      <c r="AQ29" s="185">
        <v>0</v>
      </c>
      <c r="AR29" s="10">
        <v>0</v>
      </c>
      <c r="AS29" s="185">
        <f t="shared" si="4"/>
        <v>1121</v>
      </c>
      <c r="AT29" s="10">
        <f t="shared" si="5"/>
        <v>15212958325</v>
      </c>
      <c r="AU29" s="39">
        <f t="shared" si="6"/>
        <v>15212958325</v>
      </c>
      <c r="AV29" s="32">
        <f t="shared" si="1"/>
        <v>7851838311</v>
      </c>
      <c r="AW29" s="32">
        <f t="shared" si="2"/>
        <v>5245152014</v>
      </c>
      <c r="AX29" s="32">
        <f t="shared" si="3"/>
        <v>59500000</v>
      </c>
    </row>
    <row r="30" spans="1:50" s="55" customFormat="1">
      <c r="A30" s="52">
        <v>19</v>
      </c>
      <c r="B30" s="52" t="s">
        <v>68</v>
      </c>
      <c r="C30" s="52" t="s">
        <v>69</v>
      </c>
      <c r="D30" s="53" t="s">
        <v>239</v>
      </c>
      <c r="E30" s="185">
        <v>901</v>
      </c>
      <c r="F30" s="10">
        <v>149394545755.45001</v>
      </c>
      <c r="G30" s="185">
        <v>4</v>
      </c>
      <c r="H30" s="10">
        <v>230423000</v>
      </c>
      <c r="I30" s="185">
        <v>49</v>
      </c>
      <c r="J30" s="10">
        <v>4590489900</v>
      </c>
      <c r="K30" s="185">
        <v>13</v>
      </c>
      <c r="L30" s="10">
        <v>112413500</v>
      </c>
      <c r="M30" s="185">
        <v>9</v>
      </c>
      <c r="N30" s="10">
        <v>57230500</v>
      </c>
      <c r="O30" s="185">
        <v>1382</v>
      </c>
      <c r="P30" s="10">
        <v>4330173252.2200003</v>
      </c>
      <c r="Q30" s="185">
        <v>75</v>
      </c>
      <c r="R30" s="10">
        <v>261210100</v>
      </c>
      <c r="S30" s="185">
        <v>0</v>
      </c>
      <c r="T30" s="10">
        <v>0</v>
      </c>
      <c r="U30" s="185">
        <v>0</v>
      </c>
      <c r="V30" s="10">
        <v>0</v>
      </c>
      <c r="W30" s="185">
        <v>0</v>
      </c>
      <c r="X30" s="10">
        <v>0</v>
      </c>
      <c r="Y30" s="185">
        <v>177</v>
      </c>
      <c r="Z30" s="10">
        <v>40277984089</v>
      </c>
      <c r="AA30" s="185">
        <v>15</v>
      </c>
      <c r="AB30" s="10">
        <v>21450000</v>
      </c>
      <c r="AC30" s="10">
        <v>0</v>
      </c>
      <c r="AD30" s="10">
        <v>0</v>
      </c>
      <c r="AE30" s="10">
        <v>0</v>
      </c>
      <c r="AF30" s="10">
        <v>0</v>
      </c>
      <c r="AG30" s="185">
        <v>0</v>
      </c>
      <c r="AH30" s="10">
        <v>0</v>
      </c>
      <c r="AI30" s="185">
        <v>0</v>
      </c>
      <c r="AJ30" s="10">
        <v>0</v>
      </c>
      <c r="AK30" s="185">
        <v>0</v>
      </c>
      <c r="AL30" s="10">
        <v>0</v>
      </c>
      <c r="AM30" s="185">
        <v>0</v>
      </c>
      <c r="AN30" s="10">
        <v>0</v>
      </c>
      <c r="AO30" s="185">
        <v>0</v>
      </c>
      <c r="AP30" s="10">
        <v>0</v>
      </c>
      <c r="AQ30" s="185">
        <v>0</v>
      </c>
      <c r="AR30" s="10">
        <v>0</v>
      </c>
      <c r="AS30" s="185">
        <f t="shared" si="4"/>
        <v>2625</v>
      </c>
      <c r="AT30" s="10">
        <f t="shared" si="5"/>
        <v>199275920096.67001</v>
      </c>
      <c r="AU30" s="54">
        <f t="shared" si="6"/>
        <v>199275920096.67001</v>
      </c>
      <c r="AV30" s="32">
        <f t="shared" si="1"/>
        <v>9581940252.2200012</v>
      </c>
      <c r="AW30" s="32">
        <f t="shared" si="2"/>
        <v>40299434089</v>
      </c>
      <c r="AX30" s="32">
        <f t="shared" si="3"/>
        <v>0</v>
      </c>
    </row>
    <row r="31" spans="1:50">
      <c r="A31" s="35">
        <v>20</v>
      </c>
      <c r="B31" s="35" t="s">
        <v>71</v>
      </c>
      <c r="C31" s="35" t="s">
        <v>72</v>
      </c>
      <c r="D31" s="36" t="s">
        <v>240</v>
      </c>
      <c r="E31" s="185">
        <v>1</v>
      </c>
      <c r="F31" s="10">
        <v>150000000</v>
      </c>
      <c r="G31" s="185">
        <v>0</v>
      </c>
      <c r="H31" s="10">
        <v>0</v>
      </c>
      <c r="I31" s="185">
        <v>14</v>
      </c>
      <c r="J31" s="10">
        <v>252136383</v>
      </c>
      <c r="K31" s="185">
        <v>0</v>
      </c>
      <c r="L31" s="10">
        <v>0</v>
      </c>
      <c r="M31" s="185">
        <v>0</v>
      </c>
      <c r="N31" s="10">
        <v>0</v>
      </c>
      <c r="O31" s="185">
        <v>252</v>
      </c>
      <c r="P31" s="10">
        <v>458665363.27999997</v>
      </c>
      <c r="Q31" s="185">
        <v>12</v>
      </c>
      <c r="R31" s="10">
        <v>57684979</v>
      </c>
      <c r="S31" s="185">
        <v>0</v>
      </c>
      <c r="T31" s="10">
        <v>0</v>
      </c>
      <c r="U31" s="185">
        <v>0</v>
      </c>
      <c r="V31" s="10">
        <v>0</v>
      </c>
      <c r="W31" s="185">
        <v>0</v>
      </c>
      <c r="X31" s="10">
        <v>0</v>
      </c>
      <c r="Y31" s="185">
        <v>1</v>
      </c>
      <c r="Z31" s="10">
        <v>115000000</v>
      </c>
      <c r="AA31" s="185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85">
        <v>0</v>
      </c>
      <c r="AH31" s="10">
        <v>0</v>
      </c>
      <c r="AI31" s="185">
        <v>0</v>
      </c>
      <c r="AJ31" s="10">
        <v>0</v>
      </c>
      <c r="AK31" s="185">
        <v>1</v>
      </c>
      <c r="AL31" s="10">
        <v>4346400</v>
      </c>
      <c r="AM31" s="185">
        <v>0</v>
      </c>
      <c r="AN31" s="10">
        <v>0</v>
      </c>
      <c r="AO31" s="185">
        <v>0</v>
      </c>
      <c r="AP31" s="10">
        <v>0</v>
      </c>
      <c r="AQ31" s="185">
        <v>0</v>
      </c>
      <c r="AR31" s="10">
        <v>0</v>
      </c>
      <c r="AS31" s="185">
        <f t="shared" si="4"/>
        <v>281</v>
      </c>
      <c r="AT31" s="10">
        <f t="shared" si="5"/>
        <v>1037833125.28</v>
      </c>
      <c r="AU31" s="39">
        <f t="shared" si="6"/>
        <v>1037833125.28</v>
      </c>
      <c r="AV31" s="32">
        <f t="shared" si="1"/>
        <v>768486725.27999997</v>
      </c>
      <c r="AW31" s="32">
        <f t="shared" si="2"/>
        <v>115000000</v>
      </c>
      <c r="AX31" s="32">
        <f t="shared" si="3"/>
        <v>0</v>
      </c>
    </row>
    <row r="32" spans="1:50">
      <c r="A32" s="35">
        <v>21</v>
      </c>
      <c r="B32" s="35" t="s">
        <v>74</v>
      </c>
      <c r="C32" s="35" t="s">
        <v>75</v>
      </c>
      <c r="D32" s="36" t="s">
        <v>241</v>
      </c>
      <c r="E32" s="185">
        <v>1</v>
      </c>
      <c r="F32" s="10">
        <v>261100000</v>
      </c>
      <c r="G32" s="185">
        <v>0</v>
      </c>
      <c r="H32" s="10">
        <v>0</v>
      </c>
      <c r="I32" s="185">
        <v>23</v>
      </c>
      <c r="J32" s="10">
        <v>520868167</v>
      </c>
      <c r="K32" s="185">
        <v>5</v>
      </c>
      <c r="L32" s="10">
        <v>4174000</v>
      </c>
      <c r="M32" s="185">
        <v>0</v>
      </c>
      <c r="N32" s="10">
        <v>0</v>
      </c>
      <c r="O32" s="185">
        <v>394</v>
      </c>
      <c r="P32" s="10">
        <v>602184000</v>
      </c>
      <c r="Q32" s="185">
        <v>20</v>
      </c>
      <c r="R32" s="10">
        <v>118290500</v>
      </c>
      <c r="S32" s="185">
        <v>0</v>
      </c>
      <c r="T32" s="10">
        <v>0</v>
      </c>
      <c r="U32" s="185">
        <v>0</v>
      </c>
      <c r="V32" s="10">
        <v>0</v>
      </c>
      <c r="W32" s="185">
        <v>0</v>
      </c>
      <c r="X32" s="10">
        <v>0</v>
      </c>
      <c r="Y32" s="185">
        <v>3</v>
      </c>
      <c r="Z32" s="10">
        <v>268877400</v>
      </c>
      <c r="AA32" s="185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85">
        <v>0</v>
      </c>
      <c r="AH32" s="10">
        <v>0</v>
      </c>
      <c r="AI32" s="185">
        <v>0</v>
      </c>
      <c r="AJ32" s="10">
        <v>0</v>
      </c>
      <c r="AK32" s="185">
        <v>0</v>
      </c>
      <c r="AL32" s="10">
        <v>0</v>
      </c>
      <c r="AM32" s="185">
        <v>4</v>
      </c>
      <c r="AN32" s="10">
        <v>80000</v>
      </c>
      <c r="AO32" s="185">
        <v>0</v>
      </c>
      <c r="AP32" s="10">
        <v>0</v>
      </c>
      <c r="AQ32" s="185">
        <v>0</v>
      </c>
      <c r="AR32" s="10">
        <v>0</v>
      </c>
      <c r="AS32" s="185">
        <f t="shared" si="4"/>
        <v>450</v>
      </c>
      <c r="AT32" s="10">
        <f t="shared" si="5"/>
        <v>1775574067</v>
      </c>
      <c r="AU32" s="39">
        <f t="shared" si="6"/>
        <v>1775574067</v>
      </c>
      <c r="AV32" s="32">
        <f t="shared" si="1"/>
        <v>1245516667</v>
      </c>
      <c r="AW32" s="32">
        <f t="shared" si="2"/>
        <v>268877400</v>
      </c>
      <c r="AX32" s="32">
        <f t="shared" si="3"/>
        <v>0</v>
      </c>
    </row>
    <row r="33" spans="1:50">
      <c r="A33" s="35">
        <v>22</v>
      </c>
      <c r="B33" s="35" t="s">
        <v>77</v>
      </c>
      <c r="C33" s="35" t="s">
        <v>78</v>
      </c>
      <c r="D33" s="36" t="s">
        <v>242</v>
      </c>
      <c r="E33" s="185">
        <v>0</v>
      </c>
      <c r="F33" s="10">
        <v>0</v>
      </c>
      <c r="G33" s="185">
        <v>0</v>
      </c>
      <c r="H33" s="10">
        <v>0</v>
      </c>
      <c r="I33" s="185">
        <v>15</v>
      </c>
      <c r="J33" s="10">
        <v>487079294</v>
      </c>
      <c r="K33" s="185">
        <v>0</v>
      </c>
      <c r="L33" s="10">
        <v>0</v>
      </c>
      <c r="M33" s="185">
        <v>0</v>
      </c>
      <c r="N33" s="10">
        <v>0</v>
      </c>
      <c r="O33" s="185">
        <v>484</v>
      </c>
      <c r="P33" s="10">
        <v>1017210150</v>
      </c>
      <c r="Q33" s="185">
        <v>8</v>
      </c>
      <c r="R33" s="10">
        <v>56669000</v>
      </c>
      <c r="S33" s="185">
        <v>0</v>
      </c>
      <c r="T33" s="10">
        <v>0</v>
      </c>
      <c r="U33" s="185">
        <v>0</v>
      </c>
      <c r="V33" s="10">
        <v>0</v>
      </c>
      <c r="W33" s="185">
        <v>0</v>
      </c>
      <c r="X33" s="10">
        <v>0</v>
      </c>
      <c r="Y33" s="185">
        <v>4</v>
      </c>
      <c r="Z33" s="10">
        <v>853525740</v>
      </c>
      <c r="AA33" s="185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85">
        <v>0</v>
      </c>
      <c r="AH33" s="10">
        <v>0</v>
      </c>
      <c r="AI33" s="185">
        <v>0</v>
      </c>
      <c r="AJ33" s="10">
        <v>0</v>
      </c>
      <c r="AK33" s="185">
        <v>0</v>
      </c>
      <c r="AL33" s="10">
        <v>0</v>
      </c>
      <c r="AM33" s="185">
        <v>2</v>
      </c>
      <c r="AN33" s="10">
        <v>38640000</v>
      </c>
      <c r="AO33" s="185">
        <v>0</v>
      </c>
      <c r="AP33" s="10">
        <v>0</v>
      </c>
      <c r="AQ33" s="185">
        <v>0</v>
      </c>
      <c r="AR33" s="10">
        <v>0</v>
      </c>
      <c r="AS33" s="185">
        <f t="shared" si="4"/>
        <v>513</v>
      </c>
      <c r="AT33" s="10">
        <f t="shared" si="5"/>
        <v>2453124184</v>
      </c>
      <c r="AU33" s="39">
        <f t="shared" si="6"/>
        <v>2453124184</v>
      </c>
      <c r="AV33" s="32">
        <f t="shared" si="1"/>
        <v>1560958444</v>
      </c>
      <c r="AW33" s="32">
        <f t="shared" si="2"/>
        <v>853525740</v>
      </c>
      <c r="AX33" s="32">
        <f t="shared" si="3"/>
        <v>0</v>
      </c>
    </row>
    <row r="34" spans="1:50">
      <c r="A34" s="35">
        <v>23</v>
      </c>
      <c r="B34" s="35" t="s">
        <v>80</v>
      </c>
      <c r="C34" s="35" t="s">
        <v>81</v>
      </c>
      <c r="D34" s="36" t="s">
        <v>243</v>
      </c>
      <c r="E34" s="185">
        <v>1</v>
      </c>
      <c r="F34" s="10">
        <v>493250000</v>
      </c>
      <c r="G34" s="185">
        <v>0</v>
      </c>
      <c r="H34" s="10">
        <v>0</v>
      </c>
      <c r="I34" s="185">
        <v>11</v>
      </c>
      <c r="J34" s="10">
        <v>208807389</v>
      </c>
      <c r="K34" s="185">
        <v>0</v>
      </c>
      <c r="L34" s="10">
        <v>0</v>
      </c>
      <c r="M34" s="185">
        <v>0</v>
      </c>
      <c r="N34" s="10">
        <v>0</v>
      </c>
      <c r="O34" s="185">
        <v>357</v>
      </c>
      <c r="P34" s="10">
        <v>554787850</v>
      </c>
      <c r="Q34" s="185">
        <v>16</v>
      </c>
      <c r="R34" s="10">
        <v>103122000</v>
      </c>
      <c r="S34" s="185">
        <v>0</v>
      </c>
      <c r="T34" s="10">
        <v>0</v>
      </c>
      <c r="U34" s="185">
        <v>0</v>
      </c>
      <c r="V34" s="10">
        <v>0</v>
      </c>
      <c r="W34" s="185">
        <v>0</v>
      </c>
      <c r="X34" s="10">
        <v>0</v>
      </c>
      <c r="Y34" s="185">
        <v>3</v>
      </c>
      <c r="Z34" s="10">
        <v>376453300</v>
      </c>
      <c r="AA34" s="185">
        <v>0</v>
      </c>
      <c r="AB34" s="10">
        <v>0</v>
      </c>
      <c r="AC34" s="10">
        <v>0</v>
      </c>
      <c r="AD34" s="10">
        <v>0</v>
      </c>
      <c r="AE34" s="10">
        <v>1</v>
      </c>
      <c r="AF34" s="10">
        <v>850000</v>
      </c>
      <c r="AG34" s="185">
        <v>3</v>
      </c>
      <c r="AH34" s="10">
        <v>56862600</v>
      </c>
      <c r="AI34" s="185">
        <v>0</v>
      </c>
      <c r="AJ34" s="10">
        <v>0</v>
      </c>
      <c r="AK34" s="185">
        <v>0</v>
      </c>
      <c r="AL34" s="10">
        <v>0</v>
      </c>
      <c r="AM34" s="185">
        <v>0</v>
      </c>
      <c r="AN34" s="10">
        <v>0</v>
      </c>
      <c r="AO34" s="185">
        <v>1</v>
      </c>
      <c r="AP34" s="10">
        <v>1000000</v>
      </c>
      <c r="AQ34" s="185">
        <v>0</v>
      </c>
      <c r="AR34" s="10">
        <v>0</v>
      </c>
      <c r="AS34" s="185">
        <f t="shared" si="4"/>
        <v>393</v>
      </c>
      <c r="AT34" s="10">
        <f t="shared" si="5"/>
        <v>1795133139</v>
      </c>
      <c r="AU34" s="39">
        <f t="shared" si="6"/>
        <v>1795133139</v>
      </c>
      <c r="AV34" s="32">
        <f t="shared" si="1"/>
        <v>866717239</v>
      </c>
      <c r="AW34" s="32">
        <f t="shared" si="2"/>
        <v>376453300</v>
      </c>
      <c r="AX34" s="32">
        <f t="shared" si="3"/>
        <v>57712600</v>
      </c>
    </row>
    <row r="35" spans="1:50">
      <c r="A35" s="35">
        <v>24</v>
      </c>
      <c r="B35" s="35" t="s">
        <v>83</v>
      </c>
      <c r="C35" s="35" t="s">
        <v>84</v>
      </c>
      <c r="D35" s="36" t="s">
        <v>244</v>
      </c>
      <c r="E35" s="185">
        <v>1</v>
      </c>
      <c r="F35" s="10">
        <v>375000000</v>
      </c>
      <c r="G35" s="185">
        <v>2</v>
      </c>
      <c r="H35" s="10">
        <v>18805000</v>
      </c>
      <c r="I35" s="185">
        <v>12</v>
      </c>
      <c r="J35" s="10">
        <v>437936333</v>
      </c>
      <c r="K35" s="185">
        <v>1</v>
      </c>
      <c r="L35" s="10">
        <v>7370000</v>
      </c>
      <c r="M35" s="185">
        <v>1</v>
      </c>
      <c r="N35" s="10">
        <v>2500000</v>
      </c>
      <c r="O35" s="185">
        <v>333</v>
      </c>
      <c r="P35" s="198">
        <v>904401794.09000003</v>
      </c>
      <c r="Q35" s="185">
        <v>30</v>
      </c>
      <c r="R35" s="10">
        <v>63300000</v>
      </c>
      <c r="S35" s="185">
        <v>0</v>
      </c>
      <c r="T35" s="10">
        <v>0</v>
      </c>
      <c r="U35" s="185">
        <v>0</v>
      </c>
      <c r="V35" s="10">
        <v>0</v>
      </c>
      <c r="W35" s="185">
        <v>0</v>
      </c>
      <c r="X35" s="10">
        <v>0</v>
      </c>
      <c r="Y35" s="185">
        <v>5</v>
      </c>
      <c r="Z35" s="10">
        <v>300000000</v>
      </c>
      <c r="AA35" s="185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85">
        <v>4</v>
      </c>
      <c r="AH35" s="10">
        <v>15300000</v>
      </c>
      <c r="AI35" s="185">
        <v>0</v>
      </c>
      <c r="AJ35" s="10">
        <v>0</v>
      </c>
      <c r="AK35" s="185">
        <v>0</v>
      </c>
      <c r="AL35" s="10">
        <v>0</v>
      </c>
      <c r="AM35" s="185">
        <v>0</v>
      </c>
      <c r="AN35" s="10">
        <v>0</v>
      </c>
      <c r="AO35" s="185">
        <v>0</v>
      </c>
      <c r="AP35" s="10">
        <v>0</v>
      </c>
      <c r="AQ35" s="185">
        <v>0</v>
      </c>
      <c r="AR35" s="10">
        <v>0</v>
      </c>
      <c r="AS35" s="185">
        <f t="shared" si="4"/>
        <v>389</v>
      </c>
      <c r="AT35" s="10">
        <f t="shared" si="5"/>
        <v>2124613127.0900002</v>
      </c>
      <c r="AU35" s="39">
        <f t="shared" si="6"/>
        <v>2124613127.0900002</v>
      </c>
      <c r="AV35" s="32">
        <f t="shared" si="1"/>
        <v>1434313127.0900002</v>
      </c>
      <c r="AW35" s="32">
        <f t="shared" si="2"/>
        <v>300000000</v>
      </c>
      <c r="AX35" s="32">
        <f t="shared" si="3"/>
        <v>15300000</v>
      </c>
    </row>
    <row r="36" spans="1:50">
      <c r="A36" s="35">
        <v>25</v>
      </c>
      <c r="B36" s="35" t="s">
        <v>86</v>
      </c>
      <c r="C36" s="35" t="s">
        <v>87</v>
      </c>
      <c r="D36" s="36" t="s">
        <v>245</v>
      </c>
      <c r="E36" s="185">
        <v>1</v>
      </c>
      <c r="F36" s="10">
        <v>136500000</v>
      </c>
      <c r="G36" s="185">
        <v>1</v>
      </c>
      <c r="H36" s="10">
        <v>7419500</v>
      </c>
      <c r="I36" s="185">
        <v>47</v>
      </c>
      <c r="J36" s="10">
        <v>781899155</v>
      </c>
      <c r="K36" s="185">
        <v>0</v>
      </c>
      <c r="L36" s="10">
        <v>0</v>
      </c>
      <c r="M36" s="185">
        <v>1</v>
      </c>
      <c r="N36" s="10">
        <v>6998200</v>
      </c>
      <c r="O36" s="185">
        <v>137</v>
      </c>
      <c r="P36" s="10">
        <v>192083875</v>
      </c>
      <c r="Q36" s="185">
        <v>8</v>
      </c>
      <c r="R36" s="10">
        <v>34637300</v>
      </c>
      <c r="S36" s="185">
        <v>0</v>
      </c>
      <c r="T36" s="10">
        <v>0</v>
      </c>
      <c r="U36" s="185">
        <v>0</v>
      </c>
      <c r="V36" s="10">
        <v>0</v>
      </c>
      <c r="W36" s="185">
        <v>0</v>
      </c>
      <c r="X36" s="10">
        <v>0</v>
      </c>
      <c r="Y36" s="185">
        <v>2</v>
      </c>
      <c r="Z36" s="10">
        <v>245588692</v>
      </c>
      <c r="AA36" s="185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85">
        <v>0</v>
      </c>
      <c r="AH36" s="10">
        <v>0</v>
      </c>
      <c r="AI36" s="185">
        <v>0</v>
      </c>
      <c r="AJ36" s="10">
        <v>0</v>
      </c>
      <c r="AK36" s="185">
        <v>0</v>
      </c>
      <c r="AL36" s="10">
        <v>0</v>
      </c>
      <c r="AM36" s="185">
        <v>0</v>
      </c>
      <c r="AN36" s="10">
        <v>0</v>
      </c>
      <c r="AO36" s="185">
        <v>0</v>
      </c>
      <c r="AP36" s="10">
        <v>0</v>
      </c>
      <c r="AQ36" s="185">
        <v>0</v>
      </c>
      <c r="AR36" s="10">
        <v>0</v>
      </c>
      <c r="AS36" s="185">
        <f t="shared" si="4"/>
        <v>197</v>
      </c>
      <c r="AT36" s="10">
        <f t="shared" si="5"/>
        <v>1405126722</v>
      </c>
      <c r="AU36" s="39">
        <f t="shared" si="6"/>
        <v>1405126722</v>
      </c>
      <c r="AV36" s="32">
        <f t="shared" si="1"/>
        <v>1023038030</v>
      </c>
      <c r="AW36" s="32">
        <f t="shared" si="2"/>
        <v>245588692</v>
      </c>
      <c r="AX36" s="32">
        <f t="shared" si="3"/>
        <v>0</v>
      </c>
    </row>
    <row r="37" spans="1:50">
      <c r="A37" s="35">
        <v>26</v>
      </c>
      <c r="B37" s="35" t="s">
        <v>89</v>
      </c>
      <c r="C37" s="35" t="s">
        <v>90</v>
      </c>
      <c r="D37" s="36" t="s">
        <v>246</v>
      </c>
      <c r="E37" s="185">
        <v>1</v>
      </c>
      <c r="F37" s="10">
        <v>300000000</v>
      </c>
      <c r="G37" s="185">
        <v>1</v>
      </c>
      <c r="H37" s="10">
        <v>7419500</v>
      </c>
      <c r="I37" s="185">
        <v>45</v>
      </c>
      <c r="J37" s="10">
        <v>766376817</v>
      </c>
      <c r="K37" s="185">
        <v>0</v>
      </c>
      <c r="L37" s="10">
        <v>0</v>
      </c>
      <c r="M37" s="185">
        <v>1</v>
      </c>
      <c r="N37" s="10">
        <v>6998200</v>
      </c>
      <c r="O37" s="185">
        <v>234</v>
      </c>
      <c r="P37" s="10">
        <v>191327678</v>
      </c>
      <c r="Q37" s="185">
        <v>8</v>
      </c>
      <c r="R37" s="10">
        <v>23256318</v>
      </c>
      <c r="S37" s="185">
        <v>0</v>
      </c>
      <c r="T37" s="10">
        <v>0</v>
      </c>
      <c r="U37" s="185">
        <v>0</v>
      </c>
      <c r="V37" s="10">
        <v>0</v>
      </c>
      <c r="W37" s="185">
        <v>0</v>
      </c>
      <c r="X37" s="10">
        <v>0</v>
      </c>
      <c r="Y37" s="185">
        <v>3</v>
      </c>
      <c r="Z37" s="10">
        <v>1120580809</v>
      </c>
      <c r="AA37" s="185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85">
        <v>0</v>
      </c>
      <c r="AH37" s="10">
        <v>0</v>
      </c>
      <c r="AI37" s="185">
        <v>0</v>
      </c>
      <c r="AJ37" s="10">
        <v>0</v>
      </c>
      <c r="AK37" s="185">
        <v>0</v>
      </c>
      <c r="AL37" s="10">
        <v>0</v>
      </c>
      <c r="AM37" s="185">
        <v>0</v>
      </c>
      <c r="AN37" s="10">
        <v>0</v>
      </c>
      <c r="AO37" s="185">
        <v>0</v>
      </c>
      <c r="AP37" s="10">
        <v>0</v>
      </c>
      <c r="AQ37" s="185">
        <v>0</v>
      </c>
      <c r="AR37" s="10">
        <v>0</v>
      </c>
      <c r="AS37" s="185">
        <f t="shared" si="4"/>
        <v>293</v>
      </c>
      <c r="AT37" s="10">
        <f t="shared" si="5"/>
        <v>2415959322</v>
      </c>
      <c r="AU37" s="39">
        <f t="shared" si="6"/>
        <v>2415959322</v>
      </c>
      <c r="AV37" s="32">
        <f t="shared" si="1"/>
        <v>995378513</v>
      </c>
      <c r="AW37" s="32">
        <f t="shared" si="2"/>
        <v>1120580809</v>
      </c>
      <c r="AX37" s="32">
        <f t="shared" si="3"/>
        <v>0</v>
      </c>
    </row>
    <row r="38" spans="1:50">
      <c r="A38" s="35">
        <v>27</v>
      </c>
      <c r="B38" s="35" t="s">
        <v>92</v>
      </c>
      <c r="C38" s="35" t="s">
        <v>93</v>
      </c>
      <c r="D38" s="36" t="s">
        <v>247</v>
      </c>
      <c r="E38" s="185">
        <v>1</v>
      </c>
      <c r="F38" s="10">
        <v>354100000</v>
      </c>
      <c r="G38" s="185">
        <v>1</v>
      </c>
      <c r="H38" s="10">
        <v>7419500</v>
      </c>
      <c r="I38" s="185">
        <v>40</v>
      </c>
      <c r="J38" s="10">
        <v>696223355</v>
      </c>
      <c r="K38" s="185">
        <v>0</v>
      </c>
      <c r="L38" s="10">
        <v>0</v>
      </c>
      <c r="M38" s="185">
        <v>1</v>
      </c>
      <c r="N38" s="10">
        <v>6998200</v>
      </c>
      <c r="O38" s="185">
        <v>281</v>
      </c>
      <c r="P38" s="10">
        <v>198198108.33000001</v>
      </c>
      <c r="Q38" s="185">
        <v>8</v>
      </c>
      <c r="R38" s="10">
        <v>57527125</v>
      </c>
      <c r="S38" s="185">
        <v>0</v>
      </c>
      <c r="T38" s="10">
        <v>0</v>
      </c>
      <c r="U38" s="185">
        <v>0</v>
      </c>
      <c r="V38" s="10">
        <v>0</v>
      </c>
      <c r="W38" s="185">
        <v>0</v>
      </c>
      <c r="X38" s="10">
        <v>0</v>
      </c>
      <c r="Y38" s="185">
        <v>3</v>
      </c>
      <c r="Z38" s="10">
        <v>693433079</v>
      </c>
      <c r="AA38" s="185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85">
        <v>0</v>
      </c>
      <c r="AH38" s="10">
        <v>0</v>
      </c>
      <c r="AI38" s="185">
        <v>0</v>
      </c>
      <c r="AJ38" s="10">
        <v>0</v>
      </c>
      <c r="AK38" s="185">
        <v>0</v>
      </c>
      <c r="AL38" s="10">
        <v>0</v>
      </c>
      <c r="AM38" s="185">
        <v>0</v>
      </c>
      <c r="AN38" s="10">
        <v>0</v>
      </c>
      <c r="AO38" s="185">
        <v>0</v>
      </c>
      <c r="AP38" s="10">
        <v>0</v>
      </c>
      <c r="AQ38" s="185">
        <v>0</v>
      </c>
      <c r="AR38" s="10">
        <v>0</v>
      </c>
      <c r="AS38" s="185">
        <f t="shared" si="4"/>
        <v>335</v>
      </c>
      <c r="AT38" s="10">
        <f t="shared" si="5"/>
        <v>2013899367.3299999</v>
      </c>
      <c r="AU38" s="39">
        <f t="shared" si="6"/>
        <v>2013899367.3299999</v>
      </c>
      <c r="AV38" s="32">
        <f t="shared" si="1"/>
        <v>966366288.33000004</v>
      </c>
      <c r="AW38" s="32">
        <f t="shared" si="2"/>
        <v>693433079</v>
      </c>
      <c r="AX38" s="32">
        <f t="shared" si="3"/>
        <v>0</v>
      </c>
    </row>
    <row r="39" spans="1:50">
      <c r="A39" s="35">
        <v>28</v>
      </c>
      <c r="B39" s="35" t="s">
        <v>95</v>
      </c>
      <c r="C39" s="35" t="s">
        <v>96</v>
      </c>
      <c r="D39" s="36" t="s">
        <v>248</v>
      </c>
      <c r="E39" s="185">
        <v>3</v>
      </c>
      <c r="F39" s="10">
        <v>2717400000</v>
      </c>
      <c r="G39" s="185">
        <v>2</v>
      </c>
      <c r="H39" s="10">
        <v>13419500</v>
      </c>
      <c r="I39" s="185">
        <v>44</v>
      </c>
      <c r="J39" s="10">
        <v>769447055</v>
      </c>
      <c r="K39" s="185">
        <v>0</v>
      </c>
      <c r="L39" s="10">
        <v>0</v>
      </c>
      <c r="M39" s="185">
        <v>2</v>
      </c>
      <c r="N39" s="10">
        <v>9498200</v>
      </c>
      <c r="O39" s="185">
        <v>342</v>
      </c>
      <c r="P39" s="10">
        <v>239436200</v>
      </c>
      <c r="Q39" s="185">
        <v>13</v>
      </c>
      <c r="R39" s="10">
        <v>24350000</v>
      </c>
      <c r="S39" s="185">
        <v>0</v>
      </c>
      <c r="T39" s="10">
        <v>0</v>
      </c>
      <c r="U39" s="185">
        <v>0</v>
      </c>
      <c r="V39" s="10">
        <v>0</v>
      </c>
      <c r="W39" s="185">
        <v>0</v>
      </c>
      <c r="X39" s="10">
        <v>0</v>
      </c>
      <c r="Y39" s="185">
        <v>5</v>
      </c>
      <c r="Z39" s="10">
        <v>169647000</v>
      </c>
      <c r="AA39" s="185">
        <v>0</v>
      </c>
      <c r="AB39" s="10">
        <v>0</v>
      </c>
      <c r="AC39" s="10">
        <v>2</v>
      </c>
      <c r="AD39" s="10">
        <v>33000000</v>
      </c>
      <c r="AE39" s="10">
        <v>0</v>
      </c>
      <c r="AF39" s="10">
        <v>0</v>
      </c>
      <c r="AG39" s="185">
        <v>0</v>
      </c>
      <c r="AH39" s="10">
        <v>0</v>
      </c>
      <c r="AI39" s="185">
        <v>0</v>
      </c>
      <c r="AJ39" s="10">
        <v>0</v>
      </c>
      <c r="AK39" s="185">
        <v>0</v>
      </c>
      <c r="AL39" s="10">
        <v>0</v>
      </c>
      <c r="AM39" s="185">
        <v>0</v>
      </c>
      <c r="AN39" s="10">
        <v>0</v>
      </c>
      <c r="AO39" s="185">
        <v>0</v>
      </c>
      <c r="AP39" s="10">
        <v>0</v>
      </c>
      <c r="AQ39" s="185">
        <v>0</v>
      </c>
      <c r="AR39" s="10">
        <v>0</v>
      </c>
      <c r="AS39" s="185">
        <f t="shared" si="4"/>
        <v>413</v>
      </c>
      <c r="AT39" s="10">
        <f t="shared" si="5"/>
        <v>3976197955</v>
      </c>
      <c r="AU39" s="39">
        <f t="shared" si="6"/>
        <v>3976197955</v>
      </c>
      <c r="AV39" s="32">
        <f t="shared" si="1"/>
        <v>1056150955</v>
      </c>
      <c r="AW39" s="32">
        <f t="shared" si="2"/>
        <v>169647000</v>
      </c>
      <c r="AX39" s="32">
        <f t="shared" si="3"/>
        <v>33000000</v>
      </c>
    </row>
    <row r="40" spans="1:50">
      <c r="A40" s="35">
        <v>29</v>
      </c>
      <c r="B40" s="35" t="s">
        <v>98</v>
      </c>
      <c r="C40" s="35" t="s">
        <v>99</v>
      </c>
      <c r="D40" s="36" t="s">
        <v>249</v>
      </c>
      <c r="E40" s="185">
        <v>2</v>
      </c>
      <c r="F40" s="10">
        <v>333375000</v>
      </c>
      <c r="G40" s="185">
        <v>1</v>
      </c>
      <c r="H40" s="10">
        <v>7419500</v>
      </c>
      <c r="I40" s="185">
        <v>31</v>
      </c>
      <c r="J40" s="10">
        <v>594002755</v>
      </c>
      <c r="K40" s="185">
        <v>0</v>
      </c>
      <c r="L40" s="10">
        <v>0</v>
      </c>
      <c r="M40" s="185">
        <v>1</v>
      </c>
      <c r="N40" s="10">
        <v>6998200</v>
      </c>
      <c r="O40" s="185">
        <v>129</v>
      </c>
      <c r="P40" s="10">
        <v>165707500</v>
      </c>
      <c r="Q40" s="185">
        <v>8</v>
      </c>
      <c r="R40" s="10">
        <v>31402750</v>
      </c>
      <c r="S40" s="185">
        <v>0</v>
      </c>
      <c r="T40" s="10">
        <v>0</v>
      </c>
      <c r="U40" s="185">
        <v>0</v>
      </c>
      <c r="V40" s="10">
        <v>0</v>
      </c>
      <c r="W40" s="185">
        <v>0</v>
      </c>
      <c r="X40" s="10">
        <v>0</v>
      </c>
      <c r="Y40" s="185">
        <v>5</v>
      </c>
      <c r="Z40" s="10">
        <v>95660000</v>
      </c>
      <c r="AA40" s="185">
        <v>1</v>
      </c>
      <c r="AB40" s="10">
        <v>4000000</v>
      </c>
      <c r="AC40" s="10">
        <v>0</v>
      </c>
      <c r="AD40" s="10">
        <v>0</v>
      </c>
      <c r="AE40" s="10">
        <v>0</v>
      </c>
      <c r="AF40" s="10">
        <v>0</v>
      </c>
      <c r="AG40" s="185">
        <v>0</v>
      </c>
      <c r="AH40" s="10">
        <v>0</v>
      </c>
      <c r="AI40" s="185">
        <v>0</v>
      </c>
      <c r="AJ40" s="10">
        <v>0</v>
      </c>
      <c r="AK40" s="185">
        <v>0</v>
      </c>
      <c r="AL40" s="10">
        <v>0</v>
      </c>
      <c r="AM40" s="185">
        <v>1</v>
      </c>
      <c r="AN40" s="10">
        <v>3750000</v>
      </c>
      <c r="AO40" s="185">
        <v>0</v>
      </c>
      <c r="AP40" s="10">
        <v>0</v>
      </c>
      <c r="AQ40" s="185">
        <v>0</v>
      </c>
      <c r="AR40" s="10">
        <v>0</v>
      </c>
      <c r="AS40" s="185">
        <f t="shared" si="4"/>
        <v>179</v>
      </c>
      <c r="AT40" s="10">
        <f t="shared" si="5"/>
        <v>1242315705</v>
      </c>
      <c r="AU40" s="39">
        <f t="shared" si="6"/>
        <v>1242315705</v>
      </c>
      <c r="AV40" s="32">
        <f t="shared" si="1"/>
        <v>805530705</v>
      </c>
      <c r="AW40" s="32">
        <f t="shared" si="2"/>
        <v>99660000</v>
      </c>
      <c r="AX40" s="32">
        <f t="shared" si="3"/>
        <v>0</v>
      </c>
    </row>
    <row r="41" spans="1:50">
      <c r="A41" s="35">
        <v>30</v>
      </c>
      <c r="B41" s="35" t="s">
        <v>101</v>
      </c>
      <c r="C41" s="35" t="s">
        <v>102</v>
      </c>
      <c r="D41" s="36" t="s">
        <v>250</v>
      </c>
      <c r="E41" s="185">
        <v>1</v>
      </c>
      <c r="F41" s="10">
        <v>297000000</v>
      </c>
      <c r="G41" s="185">
        <v>2</v>
      </c>
      <c r="H41" s="10">
        <v>10419500</v>
      </c>
      <c r="I41" s="185">
        <v>43</v>
      </c>
      <c r="J41" s="10">
        <v>736543605</v>
      </c>
      <c r="K41" s="185">
        <v>0</v>
      </c>
      <c r="L41" s="10">
        <v>0</v>
      </c>
      <c r="M41" s="185">
        <v>1</v>
      </c>
      <c r="N41" s="10">
        <v>6998200</v>
      </c>
      <c r="O41" s="185">
        <v>204</v>
      </c>
      <c r="P41" s="10">
        <v>221628550</v>
      </c>
      <c r="Q41" s="185">
        <v>9</v>
      </c>
      <c r="R41" s="10">
        <v>18439500</v>
      </c>
      <c r="S41" s="185">
        <v>0</v>
      </c>
      <c r="T41" s="10">
        <v>0</v>
      </c>
      <c r="U41" s="185">
        <v>0</v>
      </c>
      <c r="V41" s="10">
        <v>0</v>
      </c>
      <c r="W41" s="185">
        <v>0</v>
      </c>
      <c r="X41" s="10">
        <v>0</v>
      </c>
      <c r="Y41" s="185">
        <v>1</v>
      </c>
      <c r="Z41" s="10">
        <v>157005000</v>
      </c>
      <c r="AA41" s="185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85">
        <v>0</v>
      </c>
      <c r="AH41" s="10">
        <v>0</v>
      </c>
      <c r="AI41" s="185">
        <v>0</v>
      </c>
      <c r="AJ41" s="10">
        <v>0</v>
      </c>
      <c r="AK41" s="185">
        <v>0</v>
      </c>
      <c r="AL41" s="10">
        <v>0</v>
      </c>
      <c r="AM41" s="185">
        <v>0</v>
      </c>
      <c r="AN41" s="10">
        <v>0</v>
      </c>
      <c r="AO41" s="185">
        <v>0</v>
      </c>
      <c r="AP41" s="10">
        <v>0</v>
      </c>
      <c r="AQ41" s="185">
        <v>0</v>
      </c>
      <c r="AR41" s="10">
        <v>0</v>
      </c>
      <c r="AS41" s="185">
        <f t="shared" si="4"/>
        <v>261</v>
      </c>
      <c r="AT41" s="10">
        <f t="shared" si="5"/>
        <v>1448034355</v>
      </c>
      <c r="AU41" s="39">
        <f t="shared" si="6"/>
        <v>1448034355</v>
      </c>
      <c r="AV41" s="32">
        <f t="shared" si="1"/>
        <v>994029355</v>
      </c>
      <c r="AW41" s="32">
        <f t="shared" si="2"/>
        <v>157005000</v>
      </c>
      <c r="AX41" s="32">
        <f t="shared" si="3"/>
        <v>0</v>
      </c>
    </row>
    <row r="42" spans="1:50">
      <c r="A42" s="35">
        <v>31</v>
      </c>
      <c r="B42" s="35" t="s">
        <v>104</v>
      </c>
      <c r="C42" s="35" t="s">
        <v>105</v>
      </c>
      <c r="D42" s="36" t="s">
        <v>251</v>
      </c>
      <c r="E42" s="185">
        <v>2</v>
      </c>
      <c r="F42" s="10">
        <v>772600000</v>
      </c>
      <c r="G42" s="185">
        <v>1</v>
      </c>
      <c r="H42" s="10">
        <v>7419500</v>
      </c>
      <c r="I42" s="185">
        <v>30</v>
      </c>
      <c r="J42" s="10">
        <v>575907855</v>
      </c>
      <c r="K42" s="185">
        <v>1</v>
      </c>
      <c r="L42" s="10">
        <v>250000</v>
      </c>
      <c r="M42" s="185">
        <v>1</v>
      </c>
      <c r="N42" s="10">
        <v>6998200</v>
      </c>
      <c r="O42" s="185">
        <v>201</v>
      </c>
      <c r="P42" s="10">
        <v>165383958.32999998</v>
      </c>
      <c r="Q42" s="185">
        <v>9</v>
      </c>
      <c r="R42" s="10">
        <v>23030000</v>
      </c>
      <c r="S42" s="185">
        <v>0</v>
      </c>
      <c r="T42" s="10">
        <v>0</v>
      </c>
      <c r="U42" s="185">
        <v>0</v>
      </c>
      <c r="V42" s="10">
        <v>0</v>
      </c>
      <c r="W42" s="185">
        <v>0</v>
      </c>
      <c r="X42" s="10">
        <v>0</v>
      </c>
      <c r="Y42" s="185">
        <v>2</v>
      </c>
      <c r="Z42" s="10">
        <v>114270000</v>
      </c>
      <c r="AA42" s="185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85">
        <v>0</v>
      </c>
      <c r="AH42" s="10">
        <v>0</v>
      </c>
      <c r="AI42" s="185">
        <v>0</v>
      </c>
      <c r="AJ42" s="10">
        <v>0</v>
      </c>
      <c r="AK42" s="185">
        <v>0</v>
      </c>
      <c r="AL42" s="10">
        <v>0</v>
      </c>
      <c r="AM42" s="185">
        <v>0</v>
      </c>
      <c r="AN42" s="10">
        <v>0</v>
      </c>
      <c r="AO42" s="185">
        <v>0</v>
      </c>
      <c r="AP42" s="10">
        <v>0</v>
      </c>
      <c r="AQ42" s="185">
        <v>0</v>
      </c>
      <c r="AR42" s="10">
        <v>0</v>
      </c>
      <c r="AS42" s="185">
        <f t="shared" si="4"/>
        <v>247</v>
      </c>
      <c r="AT42" s="10">
        <f t="shared" si="5"/>
        <v>1665859513.3299999</v>
      </c>
      <c r="AU42" s="39">
        <f t="shared" si="6"/>
        <v>1665859513.3299999</v>
      </c>
      <c r="AV42" s="32">
        <f t="shared" si="1"/>
        <v>778989513.32999992</v>
      </c>
      <c r="AW42" s="32">
        <f t="shared" si="2"/>
        <v>114270000</v>
      </c>
      <c r="AX42" s="32">
        <f t="shared" si="3"/>
        <v>0</v>
      </c>
    </row>
    <row r="43" spans="1:50">
      <c r="A43" s="35">
        <v>32</v>
      </c>
      <c r="B43" s="35" t="s">
        <v>107</v>
      </c>
      <c r="C43" s="35" t="s">
        <v>108</v>
      </c>
      <c r="D43" s="36" t="s">
        <v>252</v>
      </c>
      <c r="E43" s="185">
        <v>1</v>
      </c>
      <c r="F43" s="10">
        <v>237450000</v>
      </c>
      <c r="G43" s="185">
        <v>1</v>
      </c>
      <c r="H43" s="10">
        <v>7419500</v>
      </c>
      <c r="I43" s="185">
        <v>27</v>
      </c>
      <c r="J43" s="10">
        <v>537215155</v>
      </c>
      <c r="K43" s="185">
        <v>0</v>
      </c>
      <c r="L43" s="10">
        <v>0</v>
      </c>
      <c r="M43" s="185">
        <v>1</v>
      </c>
      <c r="N43" s="10">
        <v>6998200</v>
      </c>
      <c r="O43" s="185">
        <v>136</v>
      </c>
      <c r="P43" s="10">
        <v>140758708.32999998</v>
      </c>
      <c r="Q43" s="185">
        <v>12</v>
      </c>
      <c r="R43" s="10">
        <v>14533625</v>
      </c>
      <c r="S43" s="185">
        <v>0</v>
      </c>
      <c r="T43" s="10">
        <v>0</v>
      </c>
      <c r="U43" s="185">
        <v>0</v>
      </c>
      <c r="V43" s="10">
        <v>0</v>
      </c>
      <c r="W43" s="185">
        <v>0</v>
      </c>
      <c r="X43" s="10">
        <v>0</v>
      </c>
      <c r="Y43" s="185">
        <v>3</v>
      </c>
      <c r="Z43" s="10">
        <v>231470000</v>
      </c>
      <c r="AA43" s="185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85">
        <v>0</v>
      </c>
      <c r="AH43" s="10">
        <v>0</v>
      </c>
      <c r="AI43" s="185">
        <v>0</v>
      </c>
      <c r="AJ43" s="10">
        <v>0</v>
      </c>
      <c r="AK43" s="185">
        <v>0</v>
      </c>
      <c r="AL43" s="10">
        <v>0</v>
      </c>
      <c r="AM43" s="185">
        <v>0</v>
      </c>
      <c r="AN43" s="10">
        <v>0</v>
      </c>
      <c r="AO43" s="185">
        <v>0</v>
      </c>
      <c r="AP43" s="10">
        <v>0</v>
      </c>
      <c r="AQ43" s="185">
        <v>0</v>
      </c>
      <c r="AR43" s="10">
        <v>0</v>
      </c>
      <c r="AS43" s="185">
        <f t="shared" si="4"/>
        <v>181</v>
      </c>
      <c r="AT43" s="10">
        <f t="shared" si="5"/>
        <v>1175845188.3299999</v>
      </c>
      <c r="AU43" s="39">
        <f t="shared" si="6"/>
        <v>1175845188.3299999</v>
      </c>
      <c r="AV43" s="32">
        <f t="shared" si="1"/>
        <v>706925188.32999992</v>
      </c>
      <c r="AW43" s="32">
        <f t="shared" si="2"/>
        <v>231470000</v>
      </c>
      <c r="AX43" s="32">
        <f t="shared" si="3"/>
        <v>0</v>
      </c>
    </row>
    <row r="44" spans="1:50">
      <c r="A44" s="35">
        <v>33</v>
      </c>
      <c r="B44" s="35" t="s">
        <v>110</v>
      </c>
      <c r="C44" s="35" t="s">
        <v>111</v>
      </c>
      <c r="D44" s="36" t="s">
        <v>253</v>
      </c>
      <c r="E44" s="185">
        <v>1</v>
      </c>
      <c r="F44" s="10">
        <v>181950000</v>
      </c>
      <c r="G44" s="185">
        <v>1</v>
      </c>
      <c r="H44" s="10">
        <v>7419500</v>
      </c>
      <c r="I44" s="185">
        <v>24</v>
      </c>
      <c r="J44" s="10">
        <v>494178217</v>
      </c>
      <c r="K44" s="185">
        <v>0</v>
      </c>
      <c r="L44" s="10">
        <v>0</v>
      </c>
      <c r="M44" s="185">
        <v>1</v>
      </c>
      <c r="N44" s="10">
        <v>6998200</v>
      </c>
      <c r="O44" s="185">
        <v>172</v>
      </c>
      <c r="P44" s="10">
        <v>137790790.33000001</v>
      </c>
      <c r="Q44" s="185">
        <v>3</v>
      </c>
      <c r="R44" s="10">
        <v>1850000</v>
      </c>
      <c r="S44" s="185">
        <v>0</v>
      </c>
      <c r="T44" s="10">
        <v>0</v>
      </c>
      <c r="U44" s="185">
        <v>0</v>
      </c>
      <c r="V44" s="10">
        <v>0</v>
      </c>
      <c r="W44" s="185">
        <v>0</v>
      </c>
      <c r="X44" s="10">
        <v>0</v>
      </c>
      <c r="Y44" s="185">
        <v>5</v>
      </c>
      <c r="Z44" s="10">
        <v>187922500</v>
      </c>
      <c r="AA44" s="185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85">
        <v>0</v>
      </c>
      <c r="AH44" s="10">
        <v>0</v>
      </c>
      <c r="AI44" s="185">
        <v>0</v>
      </c>
      <c r="AJ44" s="10">
        <v>0</v>
      </c>
      <c r="AK44" s="185">
        <v>0</v>
      </c>
      <c r="AL44" s="10">
        <v>0</v>
      </c>
      <c r="AM44" s="185">
        <v>0</v>
      </c>
      <c r="AN44" s="10">
        <v>0</v>
      </c>
      <c r="AO44" s="185">
        <v>0</v>
      </c>
      <c r="AP44" s="10">
        <v>0</v>
      </c>
      <c r="AQ44" s="185">
        <v>0</v>
      </c>
      <c r="AR44" s="10">
        <v>0</v>
      </c>
      <c r="AS44" s="185">
        <f t="shared" si="4"/>
        <v>207</v>
      </c>
      <c r="AT44" s="10">
        <f t="shared" si="5"/>
        <v>1018109207.33</v>
      </c>
      <c r="AU44" s="39">
        <f t="shared" si="6"/>
        <v>1018109207.33</v>
      </c>
      <c r="AV44" s="32">
        <f t="shared" si="1"/>
        <v>648236707.33000004</v>
      </c>
      <c r="AW44" s="32">
        <f t="shared" si="2"/>
        <v>187922500</v>
      </c>
      <c r="AX44" s="32">
        <f t="shared" si="3"/>
        <v>0</v>
      </c>
    </row>
    <row r="45" spans="1:50">
      <c r="A45" s="35">
        <v>34</v>
      </c>
      <c r="B45" s="35" t="s">
        <v>113</v>
      </c>
      <c r="C45" s="35" t="s">
        <v>114</v>
      </c>
      <c r="D45" s="36" t="s">
        <v>254</v>
      </c>
      <c r="E45" s="185">
        <v>2</v>
      </c>
      <c r="F45" s="10">
        <v>182500000</v>
      </c>
      <c r="G45" s="185">
        <v>1</v>
      </c>
      <c r="H45" s="10">
        <v>7419500</v>
      </c>
      <c r="I45" s="185">
        <v>35</v>
      </c>
      <c r="J45" s="10">
        <v>627880555</v>
      </c>
      <c r="K45" s="185">
        <v>0</v>
      </c>
      <c r="L45" s="10">
        <v>0</v>
      </c>
      <c r="M45" s="185">
        <v>1</v>
      </c>
      <c r="N45" s="10">
        <v>6998200</v>
      </c>
      <c r="O45" s="185">
        <v>158</v>
      </c>
      <c r="P45" s="10">
        <v>125937600</v>
      </c>
      <c r="Q45" s="185">
        <v>3</v>
      </c>
      <c r="R45" s="10">
        <v>5000000</v>
      </c>
      <c r="S45" s="185">
        <v>0</v>
      </c>
      <c r="T45" s="10">
        <v>0</v>
      </c>
      <c r="U45" s="185">
        <v>0</v>
      </c>
      <c r="V45" s="10">
        <v>0</v>
      </c>
      <c r="W45" s="185">
        <v>0</v>
      </c>
      <c r="X45" s="10">
        <v>0</v>
      </c>
      <c r="Y45" s="185">
        <v>4</v>
      </c>
      <c r="Z45" s="10">
        <v>170976000</v>
      </c>
      <c r="AA45" s="185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85">
        <v>0</v>
      </c>
      <c r="AH45" s="10">
        <v>0</v>
      </c>
      <c r="AI45" s="185">
        <v>0</v>
      </c>
      <c r="AJ45" s="10">
        <v>0</v>
      </c>
      <c r="AK45" s="185">
        <v>1</v>
      </c>
      <c r="AL45" s="10">
        <v>50000</v>
      </c>
      <c r="AM45" s="185">
        <v>6</v>
      </c>
      <c r="AN45" s="10">
        <v>200000</v>
      </c>
      <c r="AO45" s="185">
        <v>0</v>
      </c>
      <c r="AP45" s="10">
        <v>0</v>
      </c>
      <c r="AQ45" s="185">
        <v>0</v>
      </c>
      <c r="AR45" s="10">
        <v>0</v>
      </c>
      <c r="AS45" s="185">
        <f t="shared" si="4"/>
        <v>211</v>
      </c>
      <c r="AT45" s="10">
        <f t="shared" si="5"/>
        <v>1126961855</v>
      </c>
      <c r="AU45" s="39">
        <f t="shared" si="6"/>
        <v>1126961855</v>
      </c>
      <c r="AV45" s="32">
        <f t="shared" si="1"/>
        <v>773235855</v>
      </c>
      <c r="AW45" s="32">
        <f t="shared" si="2"/>
        <v>170976000</v>
      </c>
      <c r="AX45" s="32">
        <f t="shared" si="3"/>
        <v>0</v>
      </c>
    </row>
    <row r="46" spans="1:50">
      <c r="A46" s="35">
        <v>35</v>
      </c>
      <c r="B46" s="35" t="s">
        <v>116</v>
      </c>
      <c r="C46" s="35" t="s">
        <v>117</v>
      </c>
      <c r="D46" s="36" t="s">
        <v>255</v>
      </c>
      <c r="E46" s="185">
        <v>1</v>
      </c>
      <c r="F46" s="10">
        <v>796250000</v>
      </c>
      <c r="G46" s="185">
        <v>2</v>
      </c>
      <c r="H46" s="10">
        <v>10419500</v>
      </c>
      <c r="I46" s="185">
        <v>36</v>
      </c>
      <c r="J46" s="10">
        <v>632017044</v>
      </c>
      <c r="K46" s="185">
        <v>0</v>
      </c>
      <c r="L46" s="10">
        <v>0</v>
      </c>
      <c r="M46" s="185">
        <v>1</v>
      </c>
      <c r="N46" s="10">
        <v>6998200</v>
      </c>
      <c r="O46" s="185">
        <v>165</v>
      </c>
      <c r="P46" s="10">
        <v>207700608.33000001</v>
      </c>
      <c r="Q46" s="185">
        <v>8</v>
      </c>
      <c r="R46" s="10">
        <v>23924600</v>
      </c>
      <c r="S46" s="185">
        <v>0</v>
      </c>
      <c r="T46" s="10">
        <v>0</v>
      </c>
      <c r="U46" s="185">
        <v>0</v>
      </c>
      <c r="V46" s="10">
        <v>0</v>
      </c>
      <c r="W46" s="185">
        <v>0</v>
      </c>
      <c r="X46" s="10">
        <v>0</v>
      </c>
      <c r="Y46" s="185">
        <v>5</v>
      </c>
      <c r="Z46" s="10">
        <v>342676000</v>
      </c>
      <c r="AA46" s="185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85">
        <v>0</v>
      </c>
      <c r="AH46" s="10">
        <v>0</v>
      </c>
      <c r="AI46" s="185">
        <v>0</v>
      </c>
      <c r="AJ46" s="10">
        <v>0</v>
      </c>
      <c r="AK46" s="185">
        <v>201</v>
      </c>
      <c r="AL46" s="10">
        <v>1100000</v>
      </c>
      <c r="AM46" s="185">
        <v>0</v>
      </c>
      <c r="AN46" s="10">
        <v>0</v>
      </c>
      <c r="AO46" s="185">
        <v>0</v>
      </c>
      <c r="AP46" s="10">
        <v>0</v>
      </c>
      <c r="AQ46" s="185">
        <v>0</v>
      </c>
      <c r="AR46" s="10">
        <v>0</v>
      </c>
      <c r="AS46" s="185">
        <f t="shared" si="4"/>
        <v>419</v>
      </c>
      <c r="AT46" s="10">
        <f t="shared" si="5"/>
        <v>2021085952.3299999</v>
      </c>
      <c r="AU46" s="39">
        <f t="shared" si="6"/>
        <v>2021085952.3299999</v>
      </c>
      <c r="AV46" s="32">
        <f t="shared" si="1"/>
        <v>881059952.33000004</v>
      </c>
      <c r="AW46" s="32">
        <f t="shared" si="2"/>
        <v>342676000</v>
      </c>
      <c r="AX46" s="32">
        <f t="shared" si="3"/>
        <v>0</v>
      </c>
    </row>
    <row r="47" spans="1:50">
      <c r="A47" s="35">
        <v>36</v>
      </c>
      <c r="B47" s="35" t="s">
        <v>119</v>
      </c>
      <c r="C47" s="35" t="s">
        <v>120</v>
      </c>
      <c r="D47" s="36" t="s">
        <v>256</v>
      </c>
      <c r="E47" s="185">
        <v>2</v>
      </c>
      <c r="F47" s="10">
        <v>290000000</v>
      </c>
      <c r="G47" s="185">
        <v>1</v>
      </c>
      <c r="H47" s="10">
        <v>7419500</v>
      </c>
      <c r="I47" s="185">
        <v>34</v>
      </c>
      <c r="J47" s="10">
        <v>602807955</v>
      </c>
      <c r="K47" s="185">
        <v>0</v>
      </c>
      <c r="L47" s="10">
        <v>0</v>
      </c>
      <c r="M47" s="185">
        <v>1</v>
      </c>
      <c r="N47" s="10">
        <v>6998200</v>
      </c>
      <c r="O47" s="185">
        <v>135</v>
      </c>
      <c r="P47" s="10">
        <v>133997708.33</v>
      </c>
      <c r="Q47" s="185">
        <v>7</v>
      </c>
      <c r="R47" s="10">
        <v>16800000</v>
      </c>
      <c r="S47" s="185">
        <v>0</v>
      </c>
      <c r="T47" s="10">
        <v>0</v>
      </c>
      <c r="U47" s="185">
        <v>0</v>
      </c>
      <c r="V47" s="10">
        <v>0</v>
      </c>
      <c r="W47" s="185">
        <v>0</v>
      </c>
      <c r="X47" s="10">
        <v>0</v>
      </c>
      <c r="Y47" s="185">
        <v>5</v>
      </c>
      <c r="Z47" s="10">
        <v>742924000</v>
      </c>
      <c r="AA47" s="185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85">
        <v>0</v>
      </c>
      <c r="AH47" s="10">
        <v>0</v>
      </c>
      <c r="AI47" s="185">
        <v>0</v>
      </c>
      <c r="AJ47" s="10">
        <v>0</v>
      </c>
      <c r="AK47" s="185">
        <v>147</v>
      </c>
      <c r="AL47" s="10">
        <v>2165000</v>
      </c>
      <c r="AM47" s="185">
        <v>1</v>
      </c>
      <c r="AN47" s="10">
        <v>15000</v>
      </c>
      <c r="AO47" s="185">
        <v>0</v>
      </c>
      <c r="AP47" s="10">
        <v>0</v>
      </c>
      <c r="AQ47" s="185">
        <v>0</v>
      </c>
      <c r="AR47" s="10">
        <v>0</v>
      </c>
      <c r="AS47" s="185">
        <f t="shared" si="4"/>
        <v>333</v>
      </c>
      <c r="AT47" s="10">
        <f t="shared" si="5"/>
        <v>1803127363.3299999</v>
      </c>
      <c r="AU47" s="39">
        <f t="shared" si="6"/>
        <v>1803127363.3299999</v>
      </c>
      <c r="AV47" s="32">
        <f t="shared" si="1"/>
        <v>768023363.33000004</v>
      </c>
      <c r="AW47" s="32">
        <f t="shared" si="2"/>
        <v>742924000</v>
      </c>
      <c r="AX47" s="32">
        <f t="shared" si="3"/>
        <v>0</v>
      </c>
    </row>
    <row r="48" spans="1:50">
      <c r="A48" s="35">
        <v>37</v>
      </c>
      <c r="B48" s="35" t="s">
        <v>122</v>
      </c>
      <c r="C48" s="35" t="s">
        <v>123</v>
      </c>
      <c r="D48" s="36" t="s">
        <v>257</v>
      </c>
      <c r="E48" s="185">
        <v>39</v>
      </c>
      <c r="F48" s="10">
        <v>11991065178</v>
      </c>
      <c r="G48" s="185">
        <v>0</v>
      </c>
      <c r="H48" s="10">
        <v>0</v>
      </c>
      <c r="I48" s="185">
        <v>2</v>
      </c>
      <c r="J48" s="10">
        <v>24647600</v>
      </c>
      <c r="K48" s="185">
        <v>0</v>
      </c>
      <c r="L48" s="10">
        <v>0</v>
      </c>
      <c r="M48" s="185">
        <v>0</v>
      </c>
      <c r="N48" s="10">
        <v>0</v>
      </c>
      <c r="O48" s="185">
        <v>367</v>
      </c>
      <c r="P48" s="10">
        <v>69058400</v>
      </c>
      <c r="Q48" s="185">
        <v>4</v>
      </c>
      <c r="R48" s="10">
        <v>1915000</v>
      </c>
      <c r="S48" s="185">
        <v>0</v>
      </c>
      <c r="T48" s="10">
        <v>0</v>
      </c>
      <c r="U48" s="185">
        <v>0</v>
      </c>
      <c r="V48" s="10">
        <v>0</v>
      </c>
      <c r="W48" s="185">
        <v>0</v>
      </c>
      <c r="X48" s="10">
        <v>0</v>
      </c>
      <c r="Y48" s="185">
        <v>7</v>
      </c>
      <c r="Z48" s="10">
        <v>673622538</v>
      </c>
      <c r="AA48" s="185">
        <v>0</v>
      </c>
      <c r="AB48" s="10">
        <v>0</v>
      </c>
      <c r="AC48" s="10">
        <v>1</v>
      </c>
      <c r="AD48" s="10">
        <v>62936500</v>
      </c>
      <c r="AE48" s="10">
        <v>0</v>
      </c>
      <c r="AF48" s="10">
        <v>0</v>
      </c>
      <c r="AG48" s="185">
        <v>0</v>
      </c>
      <c r="AH48" s="10">
        <v>0</v>
      </c>
      <c r="AI48" s="185">
        <v>0</v>
      </c>
      <c r="AJ48" s="10">
        <v>0</v>
      </c>
      <c r="AK48" s="185">
        <v>0</v>
      </c>
      <c r="AL48" s="10">
        <v>0</v>
      </c>
      <c r="AM48" s="185">
        <v>0</v>
      </c>
      <c r="AN48" s="10">
        <v>0</v>
      </c>
      <c r="AO48" s="185">
        <v>0</v>
      </c>
      <c r="AP48" s="10">
        <v>0</v>
      </c>
      <c r="AQ48" s="185">
        <v>0</v>
      </c>
      <c r="AR48" s="10">
        <v>0</v>
      </c>
      <c r="AS48" s="185">
        <f t="shared" si="4"/>
        <v>420</v>
      </c>
      <c r="AT48" s="10">
        <f t="shared" si="5"/>
        <v>12823245216</v>
      </c>
      <c r="AU48" s="39">
        <f t="shared" si="6"/>
        <v>12823245216</v>
      </c>
      <c r="AV48" s="32">
        <f t="shared" si="1"/>
        <v>95621000</v>
      </c>
      <c r="AW48" s="32">
        <f t="shared" si="2"/>
        <v>673622538</v>
      </c>
      <c r="AX48" s="32">
        <f t="shared" si="3"/>
        <v>62936500</v>
      </c>
    </row>
    <row r="49" spans="1:50">
      <c r="A49" s="35">
        <v>38</v>
      </c>
      <c r="B49" s="35" t="s">
        <v>125</v>
      </c>
      <c r="C49" s="35" t="s">
        <v>126</v>
      </c>
      <c r="D49" s="36" t="s">
        <v>258</v>
      </c>
      <c r="E49" s="185">
        <v>8</v>
      </c>
      <c r="F49" s="10">
        <v>6064940000</v>
      </c>
      <c r="G49" s="185">
        <v>0</v>
      </c>
      <c r="H49" s="10">
        <v>0</v>
      </c>
      <c r="I49" s="185">
        <v>2</v>
      </c>
      <c r="J49" s="10">
        <v>24647600</v>
      </c>
      <c r="K49" s="185">
        <v>0</v>
      </c>
      <c r="L49" s="10">
        <v>0</v>
      </c>
      <c r="M49" s="185">
        <v>0</v>
      </c>
      <c r="N49" s="10">
        <v>0</v>
      </c>
      <c r="O49" s="185">
        <v>182</v>
      </c>
      <c r="P49" s="10">
        <v>97371500</v>
      </c>
      <c r="Q49" s="185">
        <v>2</v>
      </c>
      <c r="R49" s="10">
        <v>4660000</v>
      </c>
      <c r="S49" s="185">
        <v>0</v>
      </c>
      <c r="T49" s="10">
        <v>0</v>
      </c>
      <c r="U49" s="185">
        <v>0</v>
      </c>
      <c r="V49" s="10">
        <v>0</v>
      </c>
      <c r="W49" s="185">
        <v>0</v>
      </c>
      <c r="X49" s="10">
        <v>0</v>
      </c>
      <c r="Y49" s="185">
        <v>2</v>
      </c>
      <c r="Z49" s="10">
        <v>479700000</v>
      </c>
      <c r="AA49" s="185">
        <v>0</v>
      </c>
      <c r="AB49" s="10">
        <v>0</v>
      </c>
      <c r="AC49" s="10">
        <v>0</v>
      </c>
      <c r="AD49" s="10">
        <v>0</v>
      </c>
      <c r="AE49" s="10">
        <v>5</v>
      </c>
      <c r="AF49" s="10">
        <v>138742600</v>
      </c>
      <c r="AG49" s="185">
        <v>0</v>
      </c>
      <c r="AH49" s="10">
        <v>0</v>
      </c>
      <c r="AI49" s="185">
        <v>0</v>
      </c>
      <c r="AJ49" s="10">
        <v>0</v>
      </c>
      <c r="AK49" s="185">
        <v>0</v>
      </c>
      <c r="AL49" s="10">
        <v>0</v>
      </c>
      <c r="AM49" s="185">
        <v>1</v>
      </c>
      <c r="AN49" s="10">
        <v>15000000</v>
      </c>
      <c r="AO49" s="185">
        <v>0</v>
      </c>
      <c r="AP49" s="10">
        <v>0</v>
      </c>
      <c r="AQ49" s="185">
        <v>0</v>
      </c>
      <c r="AR49" s="10">
        <v>0</v>
      </c>
      <c r="AS49" s="185">
        <f t="shared" si="4"/>
        <v>202</v>
      </c>
      <c r="AT49" s="10">
        <f t="shared" si="5"/>
        <v>6825061700</v>
      </c>
      <c r="AU49" s="39">
        <f t="shared" si="6"/>
        <v>6825061700</v>
      </c>
      <c r="AV49" s="32">
        <f t="shared" si="1"/>
        <v>126679100</v>
      </c>
      <c r="AW49" s="32">
        <f t="shared" si="2"/>
        <v>479700000</v>
      </c>
      <c r="AX49" s="32">
        <f t="shared" si="3"/>
        <v>138742600</v>
      </c>
    </row>
    <row r="50" spans="1:50">
      <c r="A50" s="35">
        <v>39</v>
      </c>
      <c r="B50" s="35" t="s">
        <v>128</v>
      </c>
      <c r="C50" s="35" t="s">
        <v>129</v>
      </c>
      <c r="D50" s="36" t="s">
        <v>259</v>
      </c>
      <c r="E50" s="185">
        <v>16</v>
      </c>
      <c r="F50" s="10">
        <v>10714735000</v>
      </c>
      <c r="G50" s="185">
        <v>0</v>
      </c>
      <c r="H50" s="10">
        <v>0</v>
      </c>
      <c r="I50" s="185">
        <v>3</v>
      </c>
      <c r="J50" s="10">
        <v>81122600</v>
      </c>
      <c r="K50" s="185">
        <v>0</v>
      </c>
      <c r="L50" s="10">
        <v>0</v>
      </c>
      <c r="M50" s="185">
        <v>0</v>
      </c>
      <c r="N50" s="10">
        <v>0</v>
      </c>
      <c r="O50" s="185">
        <v>261</v>
      </c>
      <c r="P50" s="10">
        <v>91559500</v>
      </c>
      <c r="Q50" s="185">
        <v>5</v>
      </c>
      <c r="R50" s="10">
        <v>11120000</v>
      </c>
      <c r="S50" s="185">
        <v>0</v>
      </c>
      <c r="T50" s="10">
        <v>0</v>
      </c>
      <c r="U50" s="185">
        <v>0</v>
      </c>
      <c r="V50" s="10">
        <v>0</v>
      </c>
      <c r="W50" s="185">
        <v>0</v>
      </c>
      <c r="X50" s="10">
        <v>0</v>
      </c>
      <c r="Y50" s="185">
        <v>4</v>
      </c>
      <c r="Z50" s="10">
        <v>96735000</v>
      </c>
      <c r="AA50" s="185">
        <v>0</v>
      </c>
      <c r="AB50" s="10">
        <v>0</v>
      </c>
      <c r="AC50" s="10">
        <v>1</v>
      </c>
      <c r="AD50" s="10">
        <v>59787000</v>
      </c>
      <c r="AE50" s="10">
        <v>2</v>
      </c>
      <c r="AF50" s="10">
        <v>99630000</v>
      </c>
      <c r="AG50" s="185">
        <v>0</v>
      </c>
      <c r="AH50" s="10">
        <v>0</v>
      </c>
      <c r="AI50" s="185">
        <v>0</v>
      </c>
      <c r="AJ50" s="10">
        <v>0</v>
      </c>
      <c r="AK50" s="185">
        <v>0</v>
      </c>
      <c r="AL50" s="10">
        <v>0</v>
      </c>
      <c r="AM50" s="185">
        <v>0</v>
      </c>
      <c r="AN50" s="10">
        <v>0</v>
      </c>
      <c r="AO50" s="185">
        <v>0</v>
      </c>
      <c r="AP50" s="10">
        <v>0</v>
      </c>
      <c r="AQ50" s="185">
        <v>0</v>
      </c>
      <c r="AR50" s="10">
        <v>0</v>
      </c>
      <c r="AS50" s="185">
        <f t="shared" si="4"/>
        <v>292</v>
      </c>
      <c r="AT50" s="10">
        <f t="shared" si="5"/>
        <v>11154689100</v>
      </c>
      <c r="AU50" s="39">
        <f t="shared" si="6"/>
        <v>11154689100</v>
      </c>
      <c r="AV50" s="32">
        <f t="shared" si="1"/>
        <v>183802100</v>
      </c>
      <c r="AW50" s="32">
        <f t="shared" si="2"/>
        <v>96735000</v>
      </c>
      <c r="AX50" s="32">
        <f t="shared" si="3"/>
        <v>159417000</v>
      </c>
    </row>
    <row r="51" spans="1:50" s="55" customFormat="1">
      <c r="A51" s="52">
        <v>40</v>
      </c>
      <c r="B51" s="52" t="s">
        <v>131</v>
      </c>
      <c r="C51" s="52" t="s">
        <v>132</v>
      </c>
      <c r="D51" s="53" t="s">
        <v>260</v>
      </c>
      <c r="E51" s="185">
        <v>5</v>
      </c>
      <c r="F51" s="10">
        <v>7275895000</v>
      </c>
      <c r="G51" s="185">
        <v>0</v>
      </c>
      <c r="H51" s="10">
        <v>0</v>
      </c>
      <c r="I51" s="185">
        <v>5</v>
      </c>
      <c r="J51" s="10">
        <v>70292600</v>
      </c>
      <c r="K51" s="185">
        <v>0</v>
      </c>
      <c r="L51" s="10">
        <v>0</v>
      </c>
      <c r="M51" s="185">
        <v>0</v>
      </c>
      <c r="N51" s="10">
        <v>0</v>
      </c>
      <c r="O51" s="185">
        <v>243</v>
      </c>
      <c r="P51" s="10">
        <v>135222800</v>
      </c>
      <c r="Q51" s="185">
        <v>9</v>
      </c>
      <c r="R51" s="10">
        <v>19995000</v>
      </c>
      <c r="S51" s="185">
        <v>0</v>
      </c>
      <c r="T51" s="10">
        <v>0</v>
      </c>
      <c r="U51" s="185">
        <v>0</v>
      </c>
      <c r="V51" s="10">
        <v>0</v>
      </c>
      <c r="W51" s="185">
        <v>0</v>
      </c>
      <c r="X51" s="10">
        <v>0</v>
      </c>
      <c r="Y51" s="185">
        <v>1</v>
      </c>
      <c r="Z51" s="10">
        <v>162000000</v>
      </c>
      <c r="AA51" s="185">
        <v>1</v>
      </c>
      <c r="AB51" s="10">
        <v>159797000</v>
      </c>
      <c r="AC51" s="10">
        <v>0</v>
      </c>
      <c r="AD51" s="10">
        <v>0</v>
      </c>
      <c r="AE51" s="10">
        <v>0</v>
      </c>
      <c r="AF51" s="10">
        <v>0</v>
      </c>
      <c r="AG51" s="185">
        <v>0</v>
      </c>
      <c r="AH51" s="10">
        <v>0</v>
      </c>
      <c r="AI51" s="185">
        <v>0</v>
      </c>
      <c r="AJ51" s="10">
        <v>0</v>
      </c>
      <c r="AK51" s="185">
        <v>0</v>
      </c>
      <c r="AL51" s="10">
        <v>0</v>
      </c>
      <c r="AM51" s="185">
        <v>0</v>
      </c>
      <c r="AN51" s="10">
        <v>0</v>
      </c>
      <c r="AO51" s="185">
        <v>0</v>
      </c>
      <c r="AP51" s="10">
        <v>0</v>
      </c>
      <c r="AQ51" s="185">
        <v>0</v>
      </c>
      <c r="AR51" s="10">
        <v>0</v>
      </c>
      <c r="AS51" s="185">
        <f t="shared" si="4"/>
        <v>264</v>
      </c>
      <c r="AT51" s="10">
        <f t="shared" si="5"/>
        <v>7823202400</v>
      </c>
      <c r="AU51" s="54">
        <f t="shared" si="6"/>
        <v>7823202400</v>
      </c>
      <c r="AV51" s="32">
        <f t="shared" si="1"/>
        <v>225510400</v>
      </c>
      <c r="AW51" s="32">
        <f t="shared" si="2"/>
        <v>321797000</v>
      </c>
      <c r="AX51" s="32">
        <f t="shared" si="3"/>
        <v>0</v>
      </c>
    </row>
    <row r="52" spans="1:50">
      <c r="A52" s="35">
        <v>41</v>
      </c>
      <c r="B52" s="35" t="s">
        <v>134</v>
      </c>
      <c r="C52" s="35" t="s">
        <v>135</v>
      </c>
      <c r="D52" s="36" t="s">
        <v>261</v>
      </c>
      <c r="E52" s="185">
        <v>42</v>
      </c>
      <c r="F52" s="10">
        <v>2999766000</v>
      </c>
      <c r="G52" s="185">
        <v>0</v>
      </c>
      <c r="H52" s="10">
        <v>0</v>
      </c>
      <c r="I52" s="185">
        <v>2</v>
      </c>
      <c r="J52" s="10">
        <v>24647600</v>
      </c>
      <c r="K52" s="185">
        <v>0</v>
      </c>
      <c r="L52" s="10">
        <v>0</v>
      </c>
      <c r="M52" s="185">
        <v>0</v>
      </c>
      <c r="N52" s="10">
        <v>0</v>
      </c>
      <c r="O52" s="185">
        <v>374</v>
      </c>
      <c r="P52" s="10">
        <v>104359250</v>
      </c>
      <c r="Q52" s="185">
        <v>6</v>
      </c>
      <c r="R52" s="10">
        <v>3502000</v>
      </c>
      <c r="S52" s="185">
        <v>0</v>
      </c>
      <c r="T52" s="10">
        <v>0</v>
      </c>
      <c r="U52" s="185">
        <v>0</v>
      </c>
      <c r="V52" s="10">
        <v>0</v>
      </c>
      <c r="W52" s="185">
        <v>0</v>
      </c>
      <c r="X52" s="10">
        <v>0</v>
      </c>
      <c r="Y52" s="185">
        <v>6</v>
      </c>
      <c r="Z52" s="10">
        <v>68020000</v>
      </c>
      <c r="AA52" s="185">
        <v>0</v>
      </c>
      <c r="AB52" s="10">
        <v>0</v>
      </c>
      <c r="AC52" s="10">
        <v>0</v>
      </c>
      <c r="AD52" s="10">
        <v>0</v>
      </c>
      <c r="AE52" s="10">
        <v>2</v>
      </c>
      <c r="AF52" s="10">
        <v>158914000</v>
      </c>
      <c r="AG52" s="185">
        <v>0</v>
      </c>
      <c r="AH52" s="10">
        <v>0</v>
      </c>
      <c r="AI52" s="185">
        <v>0</v>
      </c>
      <c r="AJ52" s="10">
        <v>0</v>
      </c>
      <c r="AK52" s="185">
        <v>0</v>
      </c>
      <c r="AL52" s="10">
        <v>0</v>
      </c>
      <c r="AM52" s="185">
        <v>0</v>
      </c>
      <c r="AN52" s="10">
        <v>0</v>
      </c>
      <c r="AO52" s="185">
        <v>0</v>
      </c>
      <c r="AP52" s="10">
        <v>0</v>
      </c>
      <c r="AQ52" s="185">
        <v>0</v>
      </c>
      <c r="AR52" s="10">
        <v>0</v>
      </c>
      <c r="AS52" s="185">
        <f t="shared" si="4"/>
        <v>432</v>
      </c>
      <c r="AT52" s="10">
        <f t="shared" si="5"/>
        <v>3359208850</v>
      </c>
      <c r="AU52" s="39">
        <f t="shared" si="6"/>
        <v>3359208850</v>
      </c>
      <c r="AV52" s="32">
        <f t="shared" si="1"/>
        <v>132508850</v>
      </c>
      <c r="AW52" s="32">
        <f t="shared" si="2"/>
        <v>68020000</v>
      </c>
      <c r="AX52" s="32">
        <f t="shared" si="3"/>
        <v>158914000</v>
      </c>
    </row>
    <row r="53" spans="1:50">
      <c r="A53" s="35">
        <v>42</v>
      </c>
      <c r="B53" s="35" t="s">
        <v>137</v>
      </c>
      <c r="C53" s="35" t="s">
        <v>138</v>
      </c>
      <c r="D53" s="36" t="s">
        <v>262</v>
      </c>
      <c r="E53" s="185">
        <v>1</v>
      </c>
      <c r="F53" s="10">
        <v>437500000</v>
      </c>
      <c r="G53" s="185">
        <v>0</v>
      </c>
      <c r="H53" s="10">
        <v>0</v>
      </c>
      <c r="I53" s="185">
        <v>0</v>
      </c>
      <c r="J53" s="10">
        <v>0</v>
      </c>
      <c r="K53" s="185">
        <v>0</v>
      </c>
      <c r="L53" s="10">
        <v>0</v>
      </c>
      <c r="M53" s="185">
        <v>0</v>
      </c>
      <c r="N53" s="10">
        <v>0</v>
      </c>
      <c r="O53" s="185">
        <v>141</v>
      </c>
      <c r="P53" s="10">
        <v>240443668</v>
      </c>
      <c r="Q53" s="185">
        <v>5</v>
      </c>
      <c r="R53" s="10">
        <v>28745000</v>
      </c>
      <c r="S53" s="185">
        <v>0</v>
      </c>
      <c r="T53" s="10">
        <v>0</v>
      </c>
      <c r="U53" s="185">
        <v>2</v>
      </c>
      <c r="V53" s="10">
        <v>1938475</v>
      </c>
      <c r="W53" s="185">
        <v>0</v>
      </c>
      <c r="X53" s="10">
        <v>0</v>
      </c>
      <c r="Y53" s="185">
        <v>3</v>
      </c>
      <c r="Z53" s="10">
        <v>768715100</v>
      </c>
      <c r="AA53" s="185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85">
        <v>1</v>
      </c>
      <c r="AH53" s="10">
        <v>7480000</v>
      </c>
      <c r="AI53" s="185">
        <v>0</v>
      </c>
      <c r="AJ53" s="10">
        <v>0</v>
      </c>
      <c r="AK53" s="185">
        <v>0</v>
      </c>
      <c r="AL53" s="10">
        <v>0</v>
      </c>
      <c r="AM53" s="185">
        <v>0</v>
      </c>
      <c r="AN53" s="10">
        <v>0</v>
      </c>
      <c r="AO53" s="185">
        <v>0</v>
      </c>
      <c r="AP53" s="10">
        <v>0</v>
      </c>
      <c r="AQ53" s="185">
        <v>0</v>
      </c>
      <c r="AR53" s="10">
        <v>0</v>
      </c>
      <c r="AS53" s="185">
        <f t="shared" si="4"/>
        <v>153</v>
      </c>
      <c r="AT53" s="10">
        <f t="shared" si="5"/>
        <v>1484822243</v>
      </c>
      <c r="AU53" s="39">
        <f t="shared" si="6"/>
        <v>1484822243</v>
      </c>
      <c r="AV53" s="32">
        <f t="shared" si="1"/>
        <v>271127143</v>
      </c>
      <c r="AW53" s="32">
        <f t="shared" si="2"/>
        <v>768715100</v>
      </c>
      <c r="AX53" s="32">
        <f t="shared" si="3"/>
        <v>7480000</v>
      </c>
    </row>
    <row r="54" spans="1:50">
      <c r="A54" s="35">
        <v>43</v>
      </c>
      <c r="B54" s="35" t="s">
        <v>140</v>
      </c>
      <c r="C54" s="35" t="s">
        <v>141</v>
      </c>
      <c r="D54" s="36" t="s">
        <v>263</v>
      </c>
      <c r="E54" s="185">
        <v>0</v>
      </c>
      <c r="F54" s="10">
        <v>0</v>
      </c>
      <c r="G54" s="185">
        <v>0</v>
      </c>
      <c r="H54" s="10">
        <v>0</v>
      </c>
      <c r="I54" s="185">
        <v>11</v>
      </c>
      <c r="J54" s="10">
        <v>306381607</v>
      </c>
      <c r="K54" s="185">
        <v>0</v>
      </c>
      <c r="L54" s="10">
        <v>0</v>
      </c>
      <c r="M54" s="185">
        <v>0</v>
      </c>
      <c r="N54" s="10">
        <v>0</v>
      </c>
      <c r="O54" s="185">
        <v>306</v>
      </c>
      <c r="P54" s="10">
        <v>507989575</v>
      </c>
      <c r="Q54" s="185">
        <v>19</v>
      </c>
      <c r="R54" s="10">
        <v>110056350</v>
      </c>
      <c r="S54" s="185">
        <v>0</v>
      </c>
      <c r="T54" s="10">
        <v>0</v>
      </c>
      <c r="U54" s="185">
        <v>0</v>
      </c>
      <c r="V54" s="10">
        <v>0</v>
      </c>
      <c r="W54" s="185">
        <v>0</v>
      </c>
      <c r="X54" s="10">
        <v>0</v>
      </c>
      <c r="Y54" s="185">
        <v>2</v>
      </c>
      <c r="Z54" s="10">
        <v>689700000</v>
      </c>
      <c r="AA54" s="185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85">
        <v>1</v>
      </c>
      <c r="AH54" s="10">
        <v>12292500</v>
      </c>
      <c r="AI54" s="185">
        <v>0</v>
      </c>
      <c r="AJ54" s="10">
        <v>0</v>
      </c>
      <c r="AK54" s="185">
        <v>0</v>
      </c>
      <c r="AL54" s="10">
        <v>0</v>
      </c>
      <c r="AM54" s="185">
        <v>0</v>
      </c>
      <c r="AN54" s="10">
        <v>0</v>
      </c>
      <c r="AO54" s="185">
        <v>0</v>
      </c>
      <c r="AP54" s="10">
        <v>0</v>
      </c>
      <c r="AQ54" s="185">
        <v>0</v>
      </c>
      <c r="AR54" s="10">
        <v>0</v>
      </c>
      <c r="AS54" s="185">
        <f t="shared" si="4"/>
        <v>339</v>
      </c>
      <c r="AT54" s="10">
        <f t="shared" si="5"/>
        <v>1626420032</v>
      </c>
      <c r="AU54" s="39">
        <f t="shared" si="6"/>
        <v>1626420032</v>
      </c>
      <c r="AV54" s="32">
        <f t="shared" si="1"/>
        <v>924427532</v>
      </c>
      <c r="AW54" s="32">
        <f t="shared" si="2"/>
        <v>689700000</v>
      </c>
      <c r="AX54" s="32">
        <f t="shared" si="3"/>
        <v>12292500</v>
      </c>
    </row>
    <row r="55" spans="1:50">
      <c r="A55" s="35">
        <v>44</v>
      </c>
      <c r="B55" s="35" t="s">
        <v>143</v>
      </c>
      <c r="C55" s="35" t="s">
        <v>144</v>
      </c>
      <c r="D55" s="36" t="s">
        <v>264</v>
      </c>
      <c r="E55" s="185">
        <v>2</v>
      </c>
      <c r="F55" s="10">
        <v>472650000</v>
      </c>
      <c r="G55" s="185">
        <v>1</v>
      </c>
      <c r="H55" s="10">
        <v>12100000</v>
      </c>
      <c r="I55" s="185">
        <v>5</v>
      </c>
      <c r="J55" s="10">
        <v>492065750</v>
      </c>
      <c r="K55" s="185">
        <v>0</v>
      </c>
      <c r="L55" s="10">
        <v>0</v>
      </c>
      <c r="M55" s="185">
        <v>1</v>
      </c>
      <c r="N55" s="10">
        <v>2880000</v>
      </c>
      <c r="O55" s="185">
        <v>386</v>
      </c>
      <c r="P55" s="10">
        <v>601660206</v>
      </c>
      <c r="Q55" s="185">
        <v>14</v>
      </c>
      <c r="R55" s="10">
        <v>68309000</v>
      </c>
      <c r="S55" s="185">
        <v>0</v>
      </c>
      <c r="T55" s="10">
        <v>0</v>
      </c>
      <c r="U55" s="185">
        <v>0</v>
      </c>
      <c r="V55" s="10">
        <v>0</v>
      </c>
      <c r="W55" s="185">
        <v>0</v>
      </c>
      <c r="X55" s="10">
        <v>0</v>
      </c>
      <c r="Y55" s="185">
        <v>6</v>
      </c>
      <c r="Z55" s="10">
        <v>576789894</v>
      </c>
      <c r="AA55" s="185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85">
        <v>0</v>
      </c>
      <c r="AH55" s="10">
        <v>0</v>
      </c>
      <c r="AI55" s="185">
        <v>1</v>
      </c>
      <c r="AJ55" s="10">
        <v>1363500</v>
      </c>
      <c r="AK55" s="185">
        <v>19237</v>
      </c>
      <c r="AL55" s="10">
        <v>304295513.30000001</v>
      </c>
      <c r="AM55" s="185">
        <v>0</v>
      </c>
      <c r="AN55" s="10">
        <v>0</v>
      </c>
      <c r="AO55" s="185">
        <v>0</v>
      </c>
      <c r="AP55" s="10">
        <v>0</v>
      </c>
      <c r="AQ55" s="185">
        <v>0</v>
      </c>
      <c r="AR55" s="10">
        <v>0</v>
      </c>
      <c r="AS55" s="185">
        <f t="shared" si="4"/>
        <v>19653</v>
      </c>
      <c r="AT55" s="10">
        <f t="shared" si="5"/>
        <v>2532113863.3000002</v>
      </c>
      <c r="AU55" s="39">
        <f t="shared" si="6"/>
        <v>2532113863.3000002</v>
      </c>
      <c r="AV55" s="32">
        <f t="shared" si="1"/>
        <v>1177014956</v>
      </c>
      <c r="AW55" s="32">
        <f t="shared" si="2"/>
        <v>576789894</v>
      </c>
      <c r="AX55" s="32">
        <f t="shared" si="3"/>
        <v>1363500</v>
      </c>
    </row>
    <row r="56" spans="1:50">
      <c r="A56" s="35">
        <v>45</v>
      </c>
      <c r="B56" s="35" t="s">
        <v>146</v>
      </c>
      <c r="C56" s="35" t="s">
        <v>147</v>
      </c>
      <c r="D56" s="36" t="s">
        <v>265</v>
      </c>
      <c r="E56" s="185">
        <v>12</v>
      </c>
      <c r="F56" s="10">
        <v>18974725100</v>
      </c>
      <c r="G56" s="185">
        <v>67</v>
      </c>
      <c r="H56" s="10">
        <v>955592708</v>
      </c>
      <c r="I56" s="185">
        <v>47</v>
      </c>
      <c r="J56" s="10">
        <v>955000208</v>
      </c>
      <c r="K56" s="185">
        <v>98</v>
      </c>
      <c r="L56" s="10">
        <v>328303317</v>
      </c>
      <c r="M56" s="185">
        <v>123</v>
      </c>
      <c r="N56" s="10">
        <v>2017635175</v>
      </c>
      <c r="O56" s="185">
        <v>687</v>
      </c>
      <c r="P56" s="10">
        <v>1111939614</v>
      </c>
      <c r="Q56" s="185">
        <v>66</v>
      </c>
      <c r="R56" s="10">
        <v>307243443.80000001</v>
      </c>
      <c r="S56" s="185">
        <v>30</v>
      </c>
      <c r="T56" s="10">
        <v>119666600</v>
      </c>
      <c r="U56" s="185">
        <v>8</v>
      </c>
      <c r="V56" s="10">
        <v>212543374</v>
      </c>
      <c r="W56" s="185">
        <v>2</v>
      </c>
      <c r="X56" s="10">
        <v>40000</v>
      </c>
      <c r="Y56" s="185">
        <v>60</v>
      </c>
      <c r="Z56" s="10">
        <v>8009311850</v>
      </c>
      <c r="AA56" s="185">
        <v>0</v>
      </c>
      <c r="AB56" s="10">
        <v>0</v>
      </c>
      <c r="AC56" s="10">
        <v>238</v>
      </c>
      <c r="AD56" s="10">
        <v>23553274306</v>
      </c>
      <c r="AE56" s="10">
        <v>197</v>
      </c>
      <c r="AF56" s="10">
        <v>19564461214</v>
      </c>
      <c r="AG56" s="185">
        <v>7</v>
      </c>
      <c r="AH56" s="10">
        <v>174415000</v>
      </c>
      <c r="AI56" s="185">
        <v>101</v>
      </c>
      <c r="AJ56" s="10">
        <v>6062407550</v>
      </c>
      <c r="AK56" s="185">
        <v>0</v>
      </c>
      <c r="AL56" s="10">
        <v>0</v>
      </c>
      <c r="AM56" s="185">
        <v>0</v>
      </c>
      <c r="AN56" s="10">
        <v>0</v>
      </c>
      <c r="AO56" s="185">
        <v>0</v>
      </c>
      <c r="AP56" s="10">
        <v>0</v>
      </c>
      <c r="AQ56" s="185">
        <v>0</v>
      </c>
      <c r="AR56" s="10">
        <v>0</v>
      </c>
      <c r="AS56" s="185">
        <f t="shared" si="4"/>
        <v>1743</v>
      </c>
      <c r="AT56" s="10">
        <f t="shared" si="5"/>
        <v>82346559459.800003</v>
      </c>
      <c r="AU56" s="39">
        <f t="shared" si="6"/>
        <v>82346559459.800003</v>
      </c>
      <c r="AV56" s="32">
        <f t="shared" si="1"/>
        <v>6007964439.8000002</v>
      </c>
      <c r="AW56" s="32">
        <f t="shared" si="2"/>
        <v>8009311850</v>
      </c>
      <c r="AX56" s="32">
        <f t="shared" si="3"/>
        <v>49354558070</v>
      </c>
    </row>
    <row r="57" spans="1:50" s="55" customFormat="1">
      <c r="A57" s="52">
        <v>46</v>
      </c>
      <c r="B57" s="52" t="s">
        <v>149</v>
      </c>
      <c r="C57" s="52" t="s">
        <v>150</v>
      </c>
      <c r="D57" s="53" t="s">
        <v>266</v>
      </c>
      <c r="E57" s="185">
        <v>9</v>
      </c>
      <c r="F57" s="10">
        <v>15179785000</v>
      </c>
      <c r="G57" s="185">
        <v>0</v>
      </c>
      <c r="H57" s="10">
        <v>0</v>
      </c>
      <c r="I57" s="185">
        <v>41</v>
      </c>
      <c r="J57" s="10">
        <v>1084209000</v>
      </c>
      <c r="K57" s="185">
        <v>14</v>
      </c>
      <c r="L57" s="10">
        <v>63798000</v>
      </c>
      <c r="M57" s="185">
        <v>42</v>
      </c>
      <c r="N57" s="10">
        <v>298662600</v>
      </c>
      <c r="O57" s="185">
        <v>310</v>
      </c>
      <c r="P57" s="10">
        <v>812042700</v>
      </c>
      <c r="Q57" s="185">
        <v>48</v>
      </c>
      <c r="R57" s="10">
        <v>199060400</v>
      </c>
      <c r="S57" s="185">
        <v>0</v>
      </c>
      <c r="T57" s="10">
        <v>0</v>
      </c>
      <c r="U57" s="185">
        <v>1</v>
      </c>
      <c r="V57" s="10">
        <v>2937000</v>
      </c>
      <c r="W57" s="185">
        <v>0</v>
      </c>
      <c r="X57" s="10">
        <v>0</v>
      </c>
      <c r="Y57" s="185">
        <v>8</v>
      </c>
      <c r="Z57" s="10">
        <v>978345717.67000008</v>
      </c>
      <c r="AA57" s="185">
        <v>30</v>
      </c>
      <c r="AB57" s="10">
        <v>16401000</v>
      </c>
      <c r="AC57" s="10">
        <v>26</v>
      </c>
      <c r="AD57" s="10">
        <v>2612266000</v>
      </c>
      <c r="AE57" s="10">
        <v>124</v>
      </c>
      <c r="AF57" s="10">
        <v>1724207470.9000001</v>
      </c>
      <c r="AG57" s="185">
        <v>0</v>
      </c>
      <c r="AH57" s="10">
        <v>0</v>
      </c>
      <c r="AI57" s="185">
        <v>0</v>
      </c>
      <c r="AJ57" s="10">
        <v>0</v>
      </c>
      <c r="AK57" s="185">
        <v>0</v>
      </c>
      <c r="AL57" s="10">
        <v>0</v>
      </c>
      <c r="AM57" s="185">
        <v>0</v>
      </c>
      <c r="AN57" s="10">
        <v>0</v>
      </c>
      <c r="AO57" s="185">
        <v>0</v>
      </c>
      <c r="AP57" s="10">
        <v>0</v>
      </c>
      <c r="AQ57" s="185">
        <v>0</v>
      </c>
      <c r="AR57" s="10">
        <v>0</v>
      </c>
      <c r="AS57" s="185">
        <f t="shared" si="4"/>
        <v>653</v>
      </c>
      <c r="AT57" s="10">
        <f t="shared" si="5"/>
        <v>22971714888.57</v>
      </c>
      <c r="AU57" s="54">
        <f t="shared" si="6"/>
        <v>22971714888.57</v>
      </c>
      <c r="AV57" s="32">
        <f t="shared" si="1"/>
        <v>2460709700</v>
      </c>
      <c r="AW57" s="32">
        <f t="shared" si="2"/>
        <v>994746717.67000008</v>
      </c>
      <c r="AX57" s="32">
        <f t="shared" si="3"/>
        <v>4336473470.8999996</v>
      </c>
    </row>
    <row r="58" spans="1:50">
      <c r="A58" s="35">
        <v>47</v>
      </c>
      <c r="B58" s="35" t="s">
        <v>152</v>
      </c>
      <c r="C58" s="35" t="s">
        <v>153</v>
      </c>
      <c r="D58" s="36" t="s">
        <v>267</v>
      </c>
      <c r="E58" s="185">
        <v>1</v>
      </c>
      <c r="F58" s="10">
        <v>306000000</v>
      </c>
      <c r="G58" s="185">
        <v>1</v>
      </c>
      <c r="H58" s="10">
        <v>6119300</v>
      </c>
      <c r="I58" s="185">
        <v>10</v>
      </c>
      <c r="J58" s="10">
        <v>300748494</v>
      </c>
      <c r="K58" s="185">
        <v>20</v>
      </c>
      <c r="L58" s="10">
        <v>115185000</v>
      </c>
      <c r="M58" s="185">
        <v>1</v>
      </c>
      <c r="N58" s="10">
        <v>4950000</v>
      </c>
      <c r="O58" s="185">
        <v>307</v>
      </c>
      <c r="P58" s="10">
        <v>522947459</v>
      </c>
      <c r="Q58" s="185">
        <v>13</v>
      </c>
      <c r="R58" s="10">
        <v>77720500</v>
      </c>
      <c r="S58" s="185">
        <v>0</v>
      </c>
      <c r="T58" s="10">
        <v>0</v>
      </c>
      <c r="U58" s="185">
        <v>3</v>
      </c>
      <c r="V58" s="10">
        <v>3300000</v>
      </c>
      <c r="W58" s="185">
        <v>0</v>
      </c>
      <c r="X58" s="10">
        <v>0</v>
      </c>
      <c r="Y58" s="185">
        <v>7</v>
      </c>
      <c r="Z58" s="10">
        <v>267829000</v>
      </c>
      <c r="AA58" s="185">
        <v>0</v>
      </c>
      <c r="AB58" s="10">
        <v>0</v>
      </c>
      <c r="AC58" s="10">
        <v>0</v>
      </c>
      <c r="AD58" s="10">
        <v>0</v>
      </c>
      <c r="AE58" s="10">
        <v>1</v>
      </c>
      <c r="AF58" s="10">
        <v>32210000</v>
      </c>
      <c r="AG58" s="185">
        <v>72</v>
      </c>
      <c r="AH58" s="10">
        <v>6682160758</v>
      </c>
      <c r="AI58" s="185">
        <v>29</v>
      </c>
      <c r="AJ58" s="10">
        <v>5309814300</v>
      </c>
      <c r="AK58" s="185">
        <v>39</v>
      </c>
      <c r="AL58" s="10">
        <v>129153000</v>
      </c>
      <c r="AM58" s="185">
        <v>0</v>
      </c>
      <c r="AN58" s="10">
        <v>0</v>
      </c>
      <c r="AO58" s="185">
        <v>0</v>
      </c>
      <c r="AP58" s="10">
        <v>0</v>
      </c>
      <c r="AQ58" s="185">
        <v>0</v>
      </c>
      <c r="AR58" s="10">
        <v>0</v>
      </c>
      <c r="AS58" s="185">
        <f t="shared" si="4"/>
        <v>504</v>
      </c>
      <c r="AT58" s="10">
        <f t="shared" si="5"/>
        <v>13758137811</v>
      </c>
      <c r="AU58" s="39">
        <f t="shared" si="6"/>
        <v>13758137811</v>
      </c>
      <c r="AV58" s="32">
        <f t="shared" si="1"/>
        <v>1030970753</v>
      </c>
      <c r="AW58" s="32">
        <f t="shared" si="2"/>
        <v>267829000</v>
      </c>
      <c r="AX58" s="32">
        <f t="shared" si="3"/>
        <v>12024185058</v>
      </c>
    </row>
    <row r="59" spans="1:50">
      <c r="A59" s="35">
        <v>48</v>
      </c>
      <c r="B59" s="35" t="s">
        <v>155</v>
      </c>
      <c r="C59" s="35" t="s">
        <v>156</v>
      </c>
      <c r="D59" s="36" t="s">
        <v>268</v>
      </c>
      <c r="E59" s="185">
        <v>3</v>
      </c>
      <c r="F59" s="10">
        <v>540110000</v>
      </c>
      <c r="G59" s="185">
        <v>29</v>
      </c>
      <c r="H59" s="10">
        <v>2817360000</v>
      </c>
      <c r="I59" s="185">
        <v>45</v>
      </c>
      <c r="J59" s="10">
        <v>1368744850</v>
      </c>
      <c r="K59" s="185">
        <v>30</v>
      </c>
      <c r="L59" s="10">
        <v>75642500</v>
      </c>
      <c r="M59" s="185">
        <v>38</v>
      </c>
      <c r="N59" s="10">
        <v>187083450</v>
      </c>
      <c r="O59" s="185">
        <v>526</v>
      </c>
      <c r="P59" s="10">
        <v>544730377</v>
      </c>
      <c r="Q59" s="185">
        <v>49</v>
      </c>
      <c r="R59" s="10">
        <v>216812000</v>
      </c>
      <c r="S59" s="185">
        <v>3</v>
      </c>
      <c r="T59" s="10">
        <v>7915200</v>
      </c>
      <c r="U59" s="185">
        <v>270</v>
      </c>
      <c r="V59" s="10">
        <v>282327626</v>
      </c>
      <c r="W59" s="185">
        <v>3</v>
      </c>
      <c r="X59" s="10">
        <v>43929000</v>
      </c>
      <c r="Y59" s="185">
        <v>78</v>
      </c>
      <c r="Z59" s="10">
        <v>13159945015</v>
      </c>
      <c r="AA59" s="185">
        <v>3</v>
      </c>
      <c r="AB59" s="10">
        <v>286714000</v>
      </c>
      <c r="AC59" s="10">
        <v>57</v>
      </c>
      <c r="AD59" s="10">
        <v>7969847642</v>
      </c>
      <c r="AE59" s="10">
        <v>62</v>
      </c>
      <c r="AF59" s="10">
        <v>8977488244</v>
      </c>
      <c r="AG59" s="185">
        <v>12</v>
      </c>
      <c r="AH59" s="10">
        <v>906346000</v>
      </c>
      <c r="AI59" s="185">
        <v>10</v>
      </c>
      <c r="AJ59" s="10">
        <v>1719969204</v>
      </c>
      <c r="AK59" s="185">
        <v>0</v>
      </c>
      <c r="AL59" s="10">
        <v>0</v>
      </c>
      <c r="AM59" s="185">
        <v>0</v>
      </c>
      <c r="AN59" s="10">
        <v>0</v>
      </c>
      <c r="AO59" s="185">
        <v>0</v>
      </c>
      <c r="AP59" s="10">
        <v>0</v>
      </c>
      <c r="AQ59" s="185">
        <v>0</v>
      </c>
      <c r="AR59" s="10">
        <v>0</v>
      </c>
      <c r="AS59" s="185">
        <f t="shared" si="4"/>
        <v>1218</v>
      </c>
      <c r="AT59" s="10">
        <f t="shared" si="5"/>
        <v>39104965108</v>
      </c>
      <c r="AU59" s="39">
        <f t="shared" si="6"/>
        <v>39104965108</v>
      </c>
      <c r="AV59" s="32">
        <f t="shared" si="1"/>
        <v>5544545003</v>
      </c>
      <c r="AW59" s="32">
        <f t="shared" si="2"/>
        <v>13446659015</v>
      </c>
      <c r="AX59" s="32">
        <f t="shared" si="3"/>
        <v>19573651090</v>
      </c>
    </row>
    <row r="60" spans="1:50">
      <c r="A60" s="35" t="s">
        <v>15</v>
      </c>
      <c r="B60" s="35" t="s">
        <v>15</v>
      </c>
      <c r="C60" s="36"/>
      <c r="D60" s="36"/>
      <c r="E60" s="185">
        <v>0</v>
      </c>
      <c r="F60" s="10">
        <v>0</v>
      </c>
      <c r="G60" s="185">
        <v>0</v>
      </c>
      <c r="H60" s="10">
        <v>0</v>
      </c>
      <c r="I60" s="185">
        <v>0</v>
      </c>
      <c r="J60" s="10">
        <v>0</v>
      </c>
      <c r="K60" s="185">
        <v>0</v>
      </c>
      <c r="L60" s="10">
        <v>0</v>
      </c>
      <c r="M60" s="185">
        <v>0</v>
      </c>
      <c r="N60" s="10">
        <v>0</v>
      </c>
      <c r="O60" s="185">
        <v>0</v>
      </c>
      <c r="P60" s="10">
        <v>0</v>
      </c>
      <c r="Q60" s="185">
        <v>0</v>
      </c>
      <c r="R60" s="10">
        <v>0</v>
      </c>
      <c r="S60" s="185">
        <v>0</v>
      </c>
      <c r="T60" s="10">
        <v>0</v>
      </c>
      <c r="U60" s="185">
        <v>0</v>
      </c>
      <c r="V60" s="10">
        <v>0</v>
      </c>
      <c r="W60" s="185">
        <v>0</v>
      </c>
      <c r="X60" s="10">
        <v>0</v>
      </c>
      <c r="Y60" s="185">
        <v>0</v>
      </c>
      <c r="Z60" s="10">
        <v>0</v>
      </c>
      <c r="AA60" s="185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85">
        <v>0</v>
      </c>
      <c r="AH60" s="10">
        <v>0</v>
      </c>
      <c r="AI60" s="185">
        <v>0</v>
      </c>
      <c r="AJ60" s="10">
        <v>0</v>
      </c>
      <c r="AK60" s="185">
        <v>0</v>
      </c>
      <c r="AL60" s="10">
        <v>0</v>
      </c>
      <c r="AM60" s="185">
        <v>0</v>
      </c>
      <c r="AN60" s="10">
        <v>0</v>
      </c>
      <c r="AO60" s="185">
        <v>0</v>
      </c>
      <c r="AP60" s="10">
        <v>0</v>
      </c>
      <c r="AQ60" s="185">
        <v>0</v>
      </c>
      <c r="AR60" s="10">
        <v>0</v>
      </c>
      <c r="AS60" s="185">
        <f t="shared" si="4"/>
        <v>0</v>
      </c>
      <c r="AT60" s="10">
        <f t="shared" si="5"/>
        <v>0</v>
      </c>
      <c r="AU60" s="39">
        <f t="shared" si="6"/>
        <v>0</v>
      </c>
    </row>
    <row r="61" spans="1:50">
      <c r="A61" s="37" t="s">
        <v>158</v>
      </c>
      <c r="B61" s="37"/>
      <c r="C61" s="37"/>
      <c r="D61" s="37"/>
      <c r="E61" s="85">
        <f>SUM(E12:E60)</f>
        <v>1552</v>
      </c>
      <c r="F61" s="19">
        <f>SUM(F12:F60)</f>
        <v>459992974889.09003</v>
      </c>
      <c r="G61" s="85">
        <f t="shared" ref="G61:AR61" si="7">SUM(G12:G60)</f>
        <v>324</v>
      </c>
      <c r="H61" s="19">
        <f t="shared" si="7"/>
        <v>18495774628</v>
      </c>
      <c r="I61" s="85">
        <f t="shared" si="7"/>
        <v>1972</v>
      </c>
      <c r="J61" s="19">
        <f t="shared" si="7"/>
        <v>66466784857</v>
      </c>
      <c r="K61" s="85">
        <f t="shared" si="7"/>
        <v>2103</v>
      </c>
      <c r="L61" s="19">
        <f t="shared" si="7"/>
        <v>14952802125</v>
      </c>
      <c r="M61" s="85">
        <f t="shared" si="7"/>
        <v>506</v>
      </c>
      <c r="N61" s="19">
        <f t="shared" si="7"/>
        <v>4187069025</v>
      </c>
      <c r="O61" s="85">
        <f>SUM(O12:O60)</f>
        <v>97608</v>
      </c>
      <c r="P61" s="19">
        <f>SUM(P12:P60)</f>
        <v>111699962558.62001</v>
      </c>
      <c r="Q61" s="85">
        <f t="shared" si="7"/>
        <v>2727</v>
      </c>
      <c r="R61" s="19">
        <f t="shared" si="7"/>
        <v>17064011930.619999</v>
      </c>
      <c r="S61" s="85">
        <f t="shared" si="7"/>
        <v>15529</v>
      </c>
      <c r="T61" s="19">
        <f t="shared" si="7"/>
        <v>56442323458.989998</v>
      </c>
      <c r="U61" s="85">
        <f t="shared" si="7"/>
        <v>9954</v>
      </c>
      <c r="V61" s="19">
        <f t="shared" si="7"/>
        <v>27113166838.66</v>
      </c>
      <c r="W61" s="85">
        <f t="shared" si="7"/>
        <v>550</v>
      </c>
      <c r="X61" s="19">
        <f t="shared" si="7"/>
        <v>695492860</v>
      </c>
      <c r="Y61" s="85">
        <f t="shared" si="7"/>
        <v>4857</v>
      </c>
      <c r="Z61" s="19">
        <f t="shared" si="7"/>
        <v>651032722734.9801</v>
      </c>
      <c r="AA61" s="85">
        <f t="shared" si="7"/>
        <v>696</v>
      </c>
      <c r="AB61" s="19">
        <f t="shared" si="7"/>
        <v>7445656837.0900002</v>
      </c>
      <c r="AC61" s="19">
        <f t="shared" si="7"/>
        <v>2518</v>
      </c>
      <c r="AD61" s="19">
        <f t="shared" si="7"/>
        <v>690601723865.30005</v>
      </c>
      <c r="AE61" s="19">
        <f t="shared" si="7"/>
        <v>924</v>
      </c>
      <c r="AF61" s="19">
        <f t="shared" si="7"/>
        <v>94479092736.720001</v>
      </c>
      <c r="AG61" s="85">
        <f t="shared" si="7"/>
        <v>302</v>
      </c>
      <c r="AH61" s="19">
        <f t="shared" si="7"/>
        <v>21421421252</v>
      </c>
      <c r="AI61" s="85">
        <f t="shared" si="7"/>
        <v>1093</v>
      </c>
      <c r="AJ61" s="19">
        <f t="shared" si="7"/>
        <v>101334855857.38</v>
      </c>
      <c r="AK61" s="85">
        <f t="shared" si="7"/>
        <v>211163</v>
      </c>
      <c r="AL61" s="19">
        <f t="shared" si="7"/>
        <v>41180815988.280006</v>
      </c>
      <c r="AM61" s="85">
        <f t="shared" si="7"/>
        <v>1650</v>
      </c>
      <c r="AN61" s="19">
        <f t="shared" si="7"/>
        <v>6591218196</v>
      </c>
      <c r="AO61" s="85">
        <f t="shared" si="7"/>
        <v>5</v>
      </c>
      <c r="AP61" s="19">
        <f t="shared" si="7"/>
        <v>369929500</v>
      </c>
      <c r="AQ61" s="85">
        <f t="shared" si="7"/>
        <v>8</v>
      </c>
      <c r="AR61" s="19">
        <f t="shared" si="7"/>
        <v>5514630779.7300024</v>
      </c>
      <c r="AS61" s="85">
        <f>SUM(AS12:AS60)</f>
        <v>356041</v>
      </c>
      <c r="AT61" s="19">
        <f>SUM(AT12:AT60)</f>
        <v>2397082430918.4595</v>
      </c>
      <c r="AU61" s="37">
        <f t="shared" ref="AU61" si="8">SUM(AU12:AU59)</f>
        <v>2397082430918.4595</v>
      </c>
      <c r="AV61" s="32">
        <v>2394520627874.0498</v>
      </c>
    </row>
    <row r="63" spans="1:50">
      <c r="F63" s="39">
        <v>465613335690.09003</v>
      </c>
    </row>
    <row r="65" spans="6:6">
      <c r="F65" s="39">
        <f>F63-F61</f>
        <v>5620360801</v>
      </c>
    </row>
  </sheetData>
  <mergeCells count="14">
    <mergeCell ref="F7:F9"/>
    <mergeCell ref="G7:X7"/>
    <mergeCell ref="A3:D3"/>
    <mergeCell ref="A4:D4"/>
    <mergeCell ref="A5:D5"/>
    <mergeCell ref="A7:A9"/>
    <mergeCell ref="B7:B9"/>
    <mergeCell ref="C7:C9"/>
    <mergeCell ref="D7:D9"/>
    <mergeCell ref="Z7:AB7"/>
    <mergeCell ref="AD7:AJ7"/>
    <mergeCell ref="AL7:AP7"/>
    <mergeCell ref="AR7:AR9"/>
    <mergeCell ref="AT7:AT9"/>
  </mergeCells>
  <pageMargins left="0.70866141732283472" right="0.70866141732283472" top="0.74803149606299213" bottom="0.74803149606299213" header="0.31496062992125984" footer="0.31496062992125984"/>
  <pageSetup paperSize="300" scale="9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7"/>
  <sheetViews>
    <sheetView topLeftCell="Y1" workbookViewId="0">
      <pane ySplit="2700" activePane="bottomLeft"/>
      <selection sqref="A1:XFD1048576"/>
      <selection pane="bottomLeft" activeCell="AT12" sqref="AT12"/>
    </sheetView>
  </sheetViews>
  <sheetFormatPr defaultRowHeight="11.25"/>
  <cols>
    <col min="1" max="1" width="4.7109375" style="3" customWidth="1"/>
    <col min="2" max="2" width="5.5703125" style="3" customWidth="1"/>
    <col min="3" max="3" width="4.7109375" style="3" customWidth="1"/>
    <col min="4" max="4" width="43.85546875" style="3" customWidth="1"/>
    <col min="5" max="5" width="4" style="106" customWidth="1"/>
    <col min="6" max="6" width="14" style="106" customWidth="1"/>
    <col min="7" max="7" width="3.140625" style="106" customWidth="1"/>
    <col min="8" max="8" width="10.28515625" style="106" customWidth="1"/>
    <col min="9" max="9" width="4.140625" style="106" customWidth="1"/>
    <col min="10" max="10" width="13" style="106" customWidth="1"/>
    <col min="11" max="11" width="2.85546875" style="106" customWidth="1"/>
    <col min="12" max="12" width="13.140625" style="106" bestFit="1" customWidth="1"/>
    <col min="13" max="13" width="3" style="106" customWidth="1"/>
    <col min="14" max="14" width="11.7109375" style="106" bestFit="1" customWidth="1"/>
    <col min="15" max="15" width="3.7109375" style="106" customWidth="1"/>
    <col min="16" max="16" width="14" style="106" bestFit="1" customWidth="1"/>
    <col min="17" max="17" width="3.42578125" style="106" customWidth="1"/>
    <col min="18" max="18" width="11.7109375" style="106" bestFit="1" customWidth="1"/>
    <col min="19" max="19" width="4.140625" style="106" customWidth="1"/>
    <col min="20" max="20" width="11.7109375" style="106" bestFit="1" customWidth="1"/>
    <col min="21" max="21" width="2.85546875" style="106" customWidth="1"/>
    <col min="22" max="22" width="13.140625" style="106" bestFit="1" customWidth="1"/>
    <col min="23" max="23" width="3.140625" style="106" customWidth="1"/>
    <col min="24" max="24" width="10.85546875" style="106" bestFit="1" customWidth="1"/>
    <col min="25" max="25" width="2.42578125" style="106" customWidth="1"/>
    <col min="26" max="26" width="14.85546875" style="106" bestFit="1" customWidth="1"/>
    <col min="27" max="27" width="3.140625" style="106" customWidth="1"/>
    <col min="28" max="28" width="11.7109375" style="106" bestFit="1" customWidth="1"/>
    <col min="29" max="29" width="2.85546875" style="106" customWidth="1"/>
    <col min="30" max="30" width="13.140625" style="106" bestFit="1" customWidth="1"/>
    <col min="31" max="31" width="3.140625" style="106" customWidth="1"/>
    <col min="32" max="32" width="11.7109375" style="106" bestFit="1" customWidth="1"/>
    <col min="33" max="33" width="3.28515625" style="106" customWidth="1"/>
    <col min="34" max="34" width="10.85546875" style="106" bestFit="1" customWidth="1"/>
    <col min="35" max="35" width="3.28515625" style="106" customWidth="1"/>
    <col min="36" max="36" width="11.7109375" style="106" bestFit="1" customWidth="1"/>
    <col min="37" max="37" width="2.85546875" style="106" customWidth="1"/>
    <col min="38" max="38" width="13.140625" style="106" bestFit="1" customWidth="1"/>
    <col min="39" max="39" width="3.28515625" style="106" customWidth="1"/>
    <col min="40" max="40" width="13.140625" style="106" bestFit="1" customWidth="1"/>
    <col min="41" max="41" width="3.28515625" style="106" customWidth="1"/>
    <col min="42" max="42" width="11.7109375" style="106" bestFit="1" customWidth="1"/>
    <col min="43" max="43" width="6.42578125" style="106" customWidth="1"/>
    <col min="44" max="44" width="12.85546875" style="106" customWidth="1"/>
    <col min="45" max="45" width="4.140625" style="106" customWidth="1"/>
    <col min="46" max="46" width="17.140625" style="106" customWidth="1"/>
    <col min="47" max="16384" width="9.140625" style="3"/>
  </cols>
  <sheetData>
    <row r="1" spans="1:46">
      <c r="A1" s="2" t="s">
        <v>1</v>
      </c>
      <c r="B1" s="2"/>
      <c r="C1" s="2" t="s">
        <v>2</v>
      </c>
    </row>
    <row r="2" spans="1:46">
      <c r="A2" s="2"/>
      <c r="B2" s="2"/>
      <c r="C2" s="2"/>
      <c r="D2" s="2"/>
      <c r="E2" s="27"/>
    </row>
    <row r="3" spans="1:46">
      <c r="A3" s="359" t="s">
        <v>3</v>
      </c>
      <c r="B3" s="359"/>
      <c r="C3" s="359"/>
      <c r="D3" s="359"/>
      <c r="E3" s="130"/>
      <c r="I3" s="106">
        <v>2</v>
      </c>
    </row>
    <row r="4" spans="1:46">
      <c r="A4" s="360" t="s">
        <v>0</v>
      </c>
      <c r="B4" s="360"/>
      <c r="C4" s="360"/>
      <c r="D4" s="360"/>
      <c r="E4" s="131"/>
      <c r="J4" s="106">
        <f>J5-J30</f>
        <v>-1598256334</v>
      </c>
    </row>
    <row r="5" spans="1:46">
      <c r="A5" s="360" t="s">
        <v>358</v>
      </c>
      <c r="B5" s="360"/>
      <c r="C5" s="360"/>
      <c r="D5" s="360"/>
      <c r="E5" s="131"/>
      <c r="J5" s="106">
        <v>6053976333</v>
      </c>
    </row>
    <row r="6" spans="1:46">
      <c r="A6" s="2"/>
      <c r="B6" s="2"/>
      <c r="C6" s="2"/>
      <c r="D6" s="2"/>
      <c r="E6" s="27"/>
    </row>
    <row r="7" spans="1:46" ht="15" customHeight="1">
      <c r="A7" s="361" t="s">
        <v>4</v>
      </c>
      <c r="B7" s="364" t="s">
        <v>5</v>
      </c>
      <c r="C7" s="364" t="s">
        <v>6</v>
      </c>
      <c r="D7" s="364" t="s">
        <v>7</v>
      </c>
      <c r="E7" s="110"/>
      <c r="F7" s="351" t="s">
        <v>160</v>
      </c>
      <c r="G7" s="354" t="s">
        <v>161</v>
      </c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6"/>
      <c r="Y7" s="132"/>
      <c r="Z7" s="354" t="s">
        <v>171</v>
      </c>
      <c r="AA7" s="355"/>
      <c r="AB7" s="355"/>
      <c r="AC7" s="132"/>
      <c r="AD7" s="355" t="s">
        <v>174</v>
      </c>
      <c r="AE7" s="355"/>
      <c r="AF7" s="355"/>
      <c r="AG7" s="355"/>
      <c r="AH7" s="355"/>
      <c r="AI7" s="355"/>
      <c r="AJ7" s="355"/>
      <c r="AK7" s="132"/>
      <c r="AL7" s="357" t="s">
        <v>179</v>
      </c>
      <c r="AM7" s="358"/>
      <c r="AN7" s="358"/>
      <c r="AO7" s="358"/>
      <c r="AP7" s="358"/>
      <c r="AQ7" s="132"/>
      <c r="AR7" s="348" t="s">
        <v>183</v>
      </c>
      <c r="AS7" s="133"/>
      <c r="AT7" s="351" t="s">
        <v>184</v>
      </c>
    </row>
    <row r="8" spans="1:46" ht="15" customHeight="1">
      <c r="A8" s="362"/>
      <c r="B8" s="365"/>
      <c r="C8" s="365"/>
      <c r="D8" s="365"/>
      <c r="E8" s="111"/>
      <c r="F8" s="352"/>
      <c r="G8" s="134" t="s">
        <v>218</v>
      </c>
      <c r="H8" s="135" t="s">
        <v>162</v>
      </c>
      <c r="I8" s="135" t="s">
        <v>218</v>
      </c>
      <c r="J8" s="136" t="s">
        <v>163</v>
      </c>
      <c r="K8" s="135" t="s">
        <v>218</v>
      </c>
      <c r="L8" s="135" t="s">
        <v>164</v>
      </c>
      <c r="M8" s="135" t="s">
        <v>218</v>
      </c>
      <c r="N8" s="136" t="s">
        <v>165</v>
      </c>
      <c r="O8" s="135" t="s">
        <v>218</v>
      </c>
      <c r="P8" s="135" t="s">
        <v>166</v>
      </c>
      <c r="Q8" s="135" t="s">
        <v>218</v>
      </c>
      <c r="R8" s="136" t="s">
        <v>167</v>
      </c>
      <c r="S8" s="135" t="s">
        <v>218</v>
      </c>
      <c r="T8" s="135" t="s">
        <v>168</v>
      </c>
      <c r="U8" s="135" t="s">
        <v>218</v>
      </c>
      <c r="V8" s="136" t="s">
        <v>169</v>
      </c>
      <c r="W8" s="135" t="s">
        <v>218</v>
      </c>
      <c r="X8" s="135" t="s">
        <v>170</v>
      </c>
      <c r="Y8" s="135" t="s">
        <v>218</v>
      </c>
      <c r="Z8" s="136" t="s">
        <v>172</v>
      </c>
      <c r="AA8" s="136" t="s">
        <v>218</v>
      </c>
      <c r="AB8" s="136" t="s">
        <v>173</v>
      </c>
      <c r="AC8" s="136" t="s">
        <v>218</v>
      </c>
      <c r="AD8" s="136" t="s">
        <v>175</v>
      </c>
      <c r="AE8" s="136" t="s">
        <v>218</v>
      </c>
      <c r="AF8" s="136" t="s">
        <v>176</v>
      </c>
      <c r="AG8" s="136" t="s">
        <v>218</v>
      </c>
      <c r="AH8" s="136" t="s">
        <v>177</v>
      </c>
      <c r="AI8" s="136" t="s">
        <v>218</v>
      </c>
      <c r="AJ8" s="136" t="s">
        <v>178</v>
      </c>
      <c r="AK8" s="135" t="s">
        <v>218</v>
      </c>
      <c r="AL8" s="135" t="s">
        <v>180</v>
      </c>
      <c r="AM8" s="135" t="s">
        <v>218</v>
      </c>
      <c r="AN8" s="136" t="s">
        <v>181</v>
      </c>
      <c r="AO8" s="135" t="s">
        <v>218</v>
      </c>
      <c r="AP8" s="135" t="s">
        <v>182</v>
      </c>
      <c r="AQ8" s="135"/>
      <c r="AR8" s="349"/>
      <c r="AS8" s="137"/>
      <c r="AT8" s="352"/>
    </row>
    <row r="9" spans="1:46">
      <c r="A9" s="363"/>
      <c r="B9" s="366"/>
      <c r="C9" s="366"/>
      <c r="D9" s="366"/>
      <c r="E9" s="44" t="s">
        <v>218</v>
      </c>
      <c r="F9" s="353"/>
      <c r="G9" s="138"/>
      <c r="H9" s="139"/>
      <c r="I9" s="139"/>
      <c r="J9" s="140"/>
      <c r="K9" s="139"/>
      <c r="L9" s="139"/>
      <c r="M9" s="139"/>
      <c r="N9" s="140"/>
      <c r="O9" s="139"/>
      <c r="P9" s="139"/>
      <c r="Q9" s="139"/>
      <c r="R9" s="140"/>
      <c r="S9" s="139"/>
      <c r="T9" s="139"/>
      <c r="U9" s="139"/>
      <c r="V9" s="140"/>
      <c r="W9" s="139"/>
      <c r="X9" s="139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39"/>
      <c r="AL9" s="139"/>
      <c r="AM9" s="139"/>
      <c r="AN9" s="140"/>
      <c r="AO9" s="139"/>
      <c r="AP9" s="139"/>
      <c r="AQ9" s="139"/>
      <c r="AR9" s="350"/>
      <c r="AS9" s="44"/>
      <c r="AT9" s="353"/>
    </row>
    <row r="10" spans="1:46">
      <c r="A10" s="5">
        <v>1</v>
      </c>
      <c r="B10" s="5">
        <v>2</v>
      </c>
      <c r="C10" s="6"/>
      <c r="D10" s="5">
        <v>4</v>
      </c>
      <c r="E10" s="4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>
      <c r="A11" s="5"/>
      <c r="B11" s="5"/>
      <c r="C11" s="6"/>
      <c r="D11" s="5"/>
      <c r="E11" s="4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>
      <c r="A12" s="7" t="s">
        <v>15</v>
      </c>
      <c r="B12" s="7" t="s">
        <v>15</v>
      </c>
      <c r="C12" s="8"/>
      <c r="D12" s="10" t="s">
        <v>17</v>
      </c>
      <c r="E12" s="10"/>
      <c r="F12" s="15">
        <v>28358699901</v>
      </c>
      <c r="G12" s="15"/>
      <c r="H12" s="15">
        <v>4500000</v>
      </c>
      <c r="I12" s="15"/>
      <c r="J12" s="15">
        <v>243645000</v>
      </c>
      <c r="K12" s="15"/>
      <c r="L12" s="15">
        <v>4106189235</v>
      </c>
      <c r="M12" s="15"/>
      <c r="N12" s="15">
        <v>253560000</v>
      </c>
      <c r="O12" s="15"/>
      <c r="P12" s="10">
        <v>20118402588</v>
      </c>
      <c r="Q12" s="15"/>
      <c r="R12" s="15">
        <v>495134500</v>
      </c>
      <c r="S12" s="15"/>
      <c r="T12" s="15"/>
      <c r="U12" s="15"/>
      <c r="V12" s="15">
        <v>1764108293.2</v>
      </c>
      <c r="W12" s="15"/>
      <c r="X12" s="15">
        <v>9550000</v>
      </c>
      <c r="Y12" s="15"/>
      <c r="Z12" s="15">
        <v>129311791290.45</v>
      </c>
      <c r="AA12" s="15"/>
      <c r="AB12" s="15"/>
      <c r="AC12" s="15"/>
      <c r="AD12" s="15">
        <v>974703413.91999996</v>
      </c>
      <c r="AE12" s="15"/>
      <c r="AF12" s="15">
        <v>406409000</v>
      </c>
      <c r="AG12" s="15"/>
      <c r="AH12" s="15">
        <v>93013800</v>
      </c>
      <c r="AI12" s="15"/>
      <c r="AJ12" s="15">
        <v>149459371</v>
      </c>
      <c r="AK12" s="15"/>
      <c r="AL12" s="15">
        <v>6645162412.9099998</v>
      </c>
      <c r="AM12" s="15"/>
      <c r="AN12" s="15">
        <v>1377889080.5</v>
      </c>
      <c r="AO12" s="15"/>
      <c r="AP12" s="15">
        <v>28448200</v>
      </c>
      <c r="AQ12" s="15"/>
      <c r="AR12" s="15"/>
      <c r="AS12" s="15">
        <f t="shared" ref="AS12:AT56" si="0">E12+G12+I12+K12+M12+O12+Q12+S12+U12+W12+Y12+AA12+AC12+AE12+AG12+AI12+AK12+AM12+AO12</f>
        <v>0</v>
      </c>
      <c r="AT12" s="15">
        <f t="shared" si="0"/>
        <v>194340666085.98001</v>
      </c>
    </row>
    <row r="13" spans="1:46">
      <c r="A13" s="7">
        <v>2</v>
      </c>
      <c r="B13" s="7" t="s">
        <v>18</v>
      </c>
      <c r="C13" s="7" t="s">
        <v>19</v>
      </c>
      <c r="D13" s="8" t="s">
        <v>20</v>
      </c>
      <c r="E13" s="10"/>
      <c r="F13" s="15"/>
      <c r="G13" s="15"/>
      <c r="H13" s="15"/>
      <c r="I13" s="15">
        <v>9</v>
      </c>
      <c r="J13" s="15">
        <v>46933500</v>
      </c>
      <c r="K13" s="15"/>
      <c r="L13" s="15"/>
      <c r="M13" s="15"/>
      <c r="N13" s="15"/>
      <c r="O13" s="15">
        <v>32</v>
      </c>
      <c r="P13" s="15">
        <v>48621000</v>
      </c>
      <c r="Q13" s="15">
        <v>7</v>
      </c>
      <c r="R13" s="15">
        <v>51997000</v>
      </c>
      <c r="S13" s="15">
        <v>12</v>
      </c>
      <c r="T13" s="15">
        <v>459313110</v>
      </c>
      <c r="U13" s="15">
        <v>2</v>
      </c>
      <c r="V13" s="15">
        <v>38585800</v>
      </c>
      <c r="W13" s="15"/>
      <c r="X13" s="15"/>
      <c r="Y13" s="15">
        <v>11</v>
      </c>
      <c r="Z13" s="15">
        <v>1120535594.78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>
        <f t="shared" si="0"/>
        <v>73</v>
      </c>
      <c r="AT13" s="15">
        <f t="shared" si="0"/>
        <v>1765986004.78</v>
      </c>
    </row>
    <row r="14" spans="1:46">
      <c r="A14" s="7">
        <v>3</v>
      </c>
      <c r="B14" s="7" t="s">
        <v>21</v>
      </c>
      <c r="C14" s="7" t="s">
        <v>22</v>
      </c>
      <c r="D14" s="8" t="s">
        <v>23</v>
      </c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>
        <v>16</v>
      </c>
      <c r="P14" s="15">
        <v>33392566.670000002</v>
      </c>
      <c r="Q14" s="15"/>
      <c r="R14" s="15"/>
      <c r="S14" s="15">
        <v>35</v>
      </c>
      <c r="T14" s="15">
        <v>696121705</v>
      </c>
      <c r="U14" s="15">
        <v>8</v>
      </c>
      <c r="V14" s="15">
        <v>169484966</v>
      </c>
      <c r="W14" s="15"/>
      <c r="X14" s="15"/>
      <c r="Y14" s="15">
        <v>20</v>
      </c>
      <c r="Z14" s="15">
        <v>3873076314.73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>
        <v>6</v>
      </c>
      <c r="AR14" s="15">
        <v>3020435350</v>
      </c>
      <c r="AS14" s="15">
        <f t="shared" ref="AS14:AT16" si="1">E14+G14+I14+K14+M14+O14+Q14+S14+U14+W14+Y14+AA14+AC14+AE14+AG14+AI14+AK14+AM14+AO14+AQ14</f>
        <v>85</v>
      </c>
      <c r="AT14" s="15">
        <f t="shared" si="1"/>
        <v>7792510902.3999996</v>
      </c>
    </row>
    <row r="15" spans="1:46">
      <c r="A15" s="7">
        <v>4</v>
      </c>
      <c r="B15" s="7" t="s">
        <v>24</v>
      </c>
      <c r="C15" s="7" t="s">
        <v>25</v>
      </c>
      <c r="D15" s="8" t="s">
        <v>26</v>
      </c>
      <c r="E15" s="10"/>
      <c r="F15" s="15"/>
      <c r="G15" s="15"/>
      <c r="H15" s="15"/>
      <c r="I15" s="15">
        <v>1</v>
      </c>
      <c r="J15" s="15">
        <v>165000000</v>
      </c>
      <c r="K15" s="15"/>
      <c r="L15" s="15"/>
      <c r="M15" s="15">
        <v>1</v>
      </c>
      <c r="N15" s="15">
        <v>1500000</v>
      </c>
      <c r="O15" s="15">
        <v>68</v>
      </c>
      <c r="P15" s="15">
        <v>20161000</v>
      </c>
      <c r="Q15" s="15">
        <v>9</v>
      </c>
      <c r="R15" s="15">
        <v>24424500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>
        <v>2</v>
      </c>
      <c r="AR15" s="15">
        <v>3518278929.73</v>
      </c>
      <c r="AS15" s="15">
        <f t="shared" si="1"/>
        <v>81</v>
      </c>
      <c r="AT15" s="15">
        <f t="shared" si="1"/>
        <v>3729364429.73</v>
      </c>
    </row>
    <row r="16" spans="1:46">
      <c r="A16" s="7">
        <v>5</v>
      </c>
      <c r="B16" s="7" t="s">
        <v>27</v>
      </c>
      <c r="C16" s="7" t="s">
        <v>28</v>
      </c>
      <c r="D16" s="8" t="s">
        <v>29</v>
      </c>
      <c r="E16" s="10"/>
      <c r="F16" s="15"/>
      <c r="G16" s="15">
        <v>10</v>
      </c>
      <c r="H16" s="15">
        <v>216688100</v>
      </c>
      <c r="I16" s="15">
        <v>2</v>
      </c>
      <c r="J16" s="15">
        <v>206855000</v>
      </c>
      <c r="K16" s="15">
        <v>5</v>
      </c>
      <c r="L16" s="15">
        <v>26557000</v>
      </c>
      <c r="M16" s="15">
        <v>6</v>
      </c>
      <c r="N16" s="15">
        <v>35234000</v>
      </c>
      <c r="O16" s="15">
        <v>438</v>
      </c>
      <c r="P16" s="15">
        <v>650304100</v>
      </c>
      <c r="Q16" s="15">
        <v>15</v>
      </c>
      <c r="R16" s="15">
        <v>95050400</v>
      </c>
      <c r="S16" s="15"/>
      <c r="T16" s="15"/>
      <c r="U16" s="15"/>
      <c r="V16" s="15"/>
      <c r="W16" s="15"/>
      <c r="X16" s="15"/>
      <c r="Y16" s="15">
        <v>44</v>
      </c>
      <c r="Z16" s="15">
        <v>28365635101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>
        <f t="shared" si="1"/>
        <v>520</v>
      </c>
      <c r="AT16" s="15">
        <f t="shared" si="1"/>
        <v>29596323701</v>
      </c>
    </row>
    <row r="17" spans="1:46">
      <c r="A17" s="7">
        <v>6</v>
      </c>
      <c r="B17" s="7" t="s">
        <v>30</v>
      </c>
      <c r="C17" s="7" t="s">
        <v>31</v>
      </c>
      <c r="D17" s="8" t="s">
        <v>276</v>
      </c>
      <c r="E17" s="10"/>
      <c r="F17" s="15"/>
      <c r="G17" s="15"/>
      <c r="H17" s="15"/>
      <c r="I17" s="15">
        <v>1</v>
      </c>
      <c r="J17" s="15">
        <v>181458000</v>
      </c>
      <c r="K17" s="15"/>
      <c r="L17" s="15"/>
      <c r="M17" s="15"/>
      <c r="N17" s="15"/>
      <c r="O17" s="15">
        <v>37</v>
      </c>
      <c r="P17" s="15">
        <v>67757500</v>
      </c>
      <c r="Q17" s="15"/>
      <c r="R17" s="15"/>
      <c r="S17" s="15"/>
      <c r="T17" s="15"/>
      <c r="U17" s="15"/>
      <c r="V17" s="15"/>
      <c r="W17" s="15"/>
      <c r="X17" s="15"/>
      <c r="Y17" s="15">
        <v>7</v>
      </c>
      <c r="Z17" s="15">
        <v>589031720</v>
      </c>
      <c r="AA17" s="15">
        <v>10</v>
      </c>
      <c r="AB17" s="15">
        <v>14500000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>
        <f t="shared" si="0"/>
        <v>55</v>
      </c>
      <c r="AT17" s="15">
        <f>F17+H17+J17+L17+N17+P17+R17+T17+V17+X17+Z17+AB17+AD17+AF17+AH17+AJ17+AL17+AN17+AP17</f>
        <v>852747220</v>
      </c>
    </row>
    <row r="18" spans="1:46">
      <c r="A18" s="7">
        <v>7</v>
      </c>
      <c r="B18" s="7" t="s">
        <v>33</v>
      </c>
      <c r="C18" s="7" t="s">
        <v>34</v>
      </c>
      <c r="D18" s="8" t="s">
        <v>35</v>
      </c>
      <c r="E18" s="10"/>
      <c r="F18" s="15"/>
      <c r="G18" s="15"/>
      <c r="H18" s="15"/>
      <c r="I18" s="15">
        <v>1</v>
      </c>
      <c r="J18" s="15">
        <v>81500000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>
        <v>26</v>
      </c>
      <c r="Z18" s="15">
        <v>437476200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>
        <f t="shared" si="0"/>
        <v>27</v>
      </c>
      <c r="AT18" s="15">
        <f t="shared" si="0"/>
        <v>518976200</v>
      </c>
    </row>
    <row r="19" spans="1:46">
      <c r="A19" s="7">
        <v>8</v>
      </c>
      <c r="B19" s="7" t="s">
        <v>36</v>
      </c>
      <c r="C19" s="7" t="s">
        <v>37</v>
      </c>
      <c r="D19" s="8" t="s">
        <v>38</v>
      </c>
      <c r="E19" s="10"/>
      <c r="F19" s="15"/>
      <c r="G19" s="15"/>
      <c r="H19" s="15"/>
      <c r="I19" s="141">
        <v>100</v>
      </c>
      <c r="J19" s="141">
        <v>394673500</v>
      </c>
      <c r="K19" s="15">
        <v>6</v>
      </c>
      <c r="L19" s="15">
        <v>14850000</v>
      </c>
      <c r="M19" s="15">
        <v>5</v>
      </c>
      <c r="N19" s="15">
        <v>203225000</v>
      </c>
      <c r="O19" s="15">
        <v>56</v>
      </c>
      <c r="P19" s="15">
        <v>126382000</v>
      </c>
      <c r="Q19" s="15"/>
      <c r="R19" s="15"/>
      <c r="S19" s="15"/>
      <c r="T19" s="15"/>
      <c r="U19" s="15"/>
      <c r="V19" s="15"/>
      <c r="W19" s="15"/>
      <c r="X19" s="15"/>
      <c r="Y19" s="15">
        <v>3</v>
      </c>
      <c r="Z19" s="15">
        <v>169717447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>
        <f t="shared" si="0"/>
        <v>170</v>
      </c>
      <c r="AT19" s="15">
        <f t="shared" si="0"/>
        <v>908847947</v>
      </c>
    </row>
    <row r="20" spans="1:46">
      <c r="A20" s="7">
        <v>9</v>
      </c>
      <c r="B20" s="7" t="s">
        <v>39</v>
      </c>
      <c r="C20" s="7" t="s">
        <v>40</v>
      </c>
      <c r="D20" s="8" t="s">
        <v>41</v>
      </c>
      <c r="E20" s="10"/>
      <c r="F20" s="15"/>
      <c r="G20" s="15"/>
      <c r="H20" s="15"/>
      <c r="I20" s="15">
        <v>3</v>
      </c>
      <c r="J20" s="15">
        <v>18250000</v>
      </c>
      <c r="K20" s="15"/>
      <c r="L20" s="15"/>
      <c r="M20" s="15"/>
      <c r="N20" s="15"/>
      <c r="O20" s="15">
        <v>27</v>
      </c>
      <c r="P20" s="15">
        <v>34081500</v>
      </c>
      <c r="Q20" s="15">
        <v>2</v>
      </c>
      <c r="R20" s="15">
        <v>5000000</v>
      </c>
      <c r="S20" s="15"/>
      <c r="T20" s="15"/>
      <c r="U20" s="15"/>
      <c r="V20" s="15"/>
      <c r="W20" s="15"/>
      <c r="X20" s="15"/>
      <c r="Y20" s="15">
        <v>2</v>
      </c>
      <c r="Z20" s="15">
        <v>372409400</v>
      </c>
      <c r="AA20" s="15"/>
      <c r="AB20" s="15"/>
      <c r="AC20" s="15"/>
      <c r="AD20" s="15"/>
      <c r="AE20" s="15"/>
      <c r="AF20" s="15"/>
      <c r="AG20" s="15">
        <v>1</v>
      </c>
      <c r="AH20" s="15">
        <v>24500000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>
        <f t="shared" si="0"/>
        <v>35</v>
      </c>
      <c r="AT20" s="15">
        <f t="shared" si="0"/>
        <v>454240900</v>
      </c>
    </row>
    <row r="21" spans="1:46">
      <c r="A21" s="7">
        <v>10</v>
      </c>
      <c r="B21" s="7" t="s">
        <v>42</v>
      </c>
      <c r="C21" s="7" t="s">
        <v>43</v>
      </c>
      <c r="D21" s="8" t="s">
        <v>44</v>
      </c>
      <c r="E21" s="1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>
        <f t="shared" si="0"/>
        <v>0</v>
      </c>
      <c r="AT21" s="15">
        <f t="shared" si="0"/>
        <v>0</v>
      </c>
    </row>
    <row r="22" spans="1:46">
      <c r="A22" s="7">
        <v>11</v>
      </c>
      <c r="B22" s="7" t="s">
        <v>45</v>
      </c>
      <c r="C22" s="7" t="s">
        <v>46</v>
      </c>
      <c r="D22" s="8" t="s">
        <v>47</v>
      </c>
      <c r="E22" s="10">
        <v>1</v>
      </c>
      <c r="F22" s="15">
        <v>755000000</v>
      </c>
      <c r="G22" s="15"/>
      <c r="H22" s="15"/>
      <c r="I22" s="15">
        <v>7</v>
      </c>
      <c r="J22" s="15">
        <v>302485000</v>
      </c>
      <c r="K22" s="15"/>
      <c r="L22" s="15"/>
      <c r="M22" s="15"/>
      <c r="N22" s="15"/>
      <c r="O22" s="15">
        <v>53</v>
      </c>
      <c r="P22" s="15">
        <v>69581346</v>
      </c>
      <c r="Q22" s="15">
        <v>1</v>
      </c>
      <c r="R22" s="15">
        <v>2500000</v>
      </c>
      <c r="S22" s="15"/>
      <c r="T22" s="15"/>
      <c r="U22" s="15"/>
      <c r="V22" s="15"/>
      <c r="W22" s="15"/>
      <c r="X22" s="15"/>
      <c r="Y22" s="15">
        <v>11</v>
      </c>
      <c r="Z22" s="15">
        <v>576339000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>
        <f t="shared" si="0"/>
        <v>73</v>
      </c>
      <c r="AT22" s="15">
        <f t="shared" si="0"/>
        <v>1705905346</v>
      </c>
    </row>
    <row r="23" spans="1:46">
      <c r="A23" s="7">
        <v>12</v>
      </c>
      <c r="B23" s="7" t="s">
        <v>48</v>
      </c>
      <c r="C23" s="7" t="s">
        <v>49</v>
      </c>
      <c r="D23" s="8" t="s">
        <v>50</v>
      </c>
      <c r="E23" s="10"/>
      <c r="F23" s="15"/>
      <c r="G23" s="15"/>
      <c r="H23" s="15"/>
      <c r="I23" s="15">
        <v>3</v>
      </c>
      <c r="J23" s="15">
        <v>15075000</v>
      </c>
      <c r="K23" s="15"/>
      <c r="L23" s="15"/>
      <c r="M23" s="15"/>
      <c r="N23" s="15"/>
      <c r="O23" s="15">
        <v>89</v>
      </c>
      <c r="P23" s="15">
        <v>54560000</v>
      </c>
      <c r="Q23" s="15">
        <v>9</v>
      </c>
      <c r="R23" s="15">
        <v>36922000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>
        <v>1</v>
      </c>
      <c r="AJ23" s="15">
        <v>15000000</v>
      </c>
      <c r="AK23" s="15"/>
      <c r="AL23" s="15"/>
      <c r="AM23" s="15"/>
      <c r="AN23" s="15"/>
      <c r="AO23" s="15"/>
      <c r="AP23" s="15"/>
      <c r="AQ23" s="15"/>
      <c r="AR23" s="15"/>
      <c r="AS23" s="15">
        <f t="shared" si="0"/>
        <v>102</v>
      </c>
      <c r="AT23" s="15">
        <f t="shared" si="0"/>
        <v>121557000</v>
      </c>
    </row>
    <row r="24" spans="1:46">
      <c r="A24" s="7">
        <v>13</v>
      </c>
      <c r="B24" s="7" t="s">
        <v>51</v>
      </c>
      <c r="C24" s="7" t="s">
        <v>52</v>
      </c>
      <c r="D24" s="8" t="s">
        <v>53</v>
      </c>
      <c r="E24" s="10"/>
      <c r="F24" s="15"/>
      <c r="G24" s="15">
        <v>1</v>
      </c>
      <c r="H24" s="15">
        <v>679800</v>
      </c>
      <c r="I24" s="15">
        <v>6</v>
      </c>
      <c r="J24" s="15">
        <v>176870000</v>
      </c>
      <c r="K24" s="15"/>
      <c r="L24" s="15"/>
      <c r="M24" s="15"/>
      <c r="N24" s="15"/>
      <c r="O24" s="15">
        <v>39</v>
      </c>
      <c r="P24" s="15">
        <v>49305000</v>
      </c>
      <c r="Q24" s="15">
        <v>10</v>
      </c>
      <c r="R24" s="15">
        <v>29960000</v>
      </c>
      <c r="S24" s="15"/>
      <c r="T24" s="15"/>
      <c r="U24" s="15"/>
      <c r="V24" s="15"/>
      <c r="W24" s="15"/>
      <c r="X24" s="15"/>
      <c r="Y24" s="15">
        <v>10</v>
      </c>
      <c r="Z24" s="15">
        <v>236061955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>
        <f t="shared" si="0"/>
        <v>66</v>
      </c>
      <c r="AT24" s="15">
        <f t="shared" si="0"/>
        <v>492876755</v>
      </c>
    </row>
    <row r="25" spans="1:46">
      <c r="A25" s="7">
        <v>14</v>
      </c>
      <c r="B25" s="7" t="s">
        <v>54</v>
      </c>
      <c r="C25" s="7" t="s">
        <v>55</v>
      </c>
      <c r="D25" s="8" t="s">
        <v>56</v>
      </c>
      <c r="E25" s="10"/>
      <c r="F25" s="15"/>
      <c r="G25" s="15"/>
      <c r="H25" s="15"/>
      <c r="I25" s="15">
        <v>2</v>
      </c>
      <c r="J25" s="15">
        <v>12400000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>
        <v>1</v>
      </c>
      <c r="Z25" s="15">
        <v>960000000</v>
      </c>
      <c r="AA25" s="15">
        <v>7</v>
      </c>
      <c r="AB25" s="15">
        <v>298916000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>
        <f t="shared" si="0"/>
        <v>10</v>
      </c>
      <c r="AT25" s="15">
        <f t="shared" si="0"/>
        <v>1271316000</v>
      </c>
    </row>
    <row r="26" spans="1:46">
      <c r="A26" s="7">
        <v>15</v>
      </c>
      <c r="B26" s="7" t="s">
        <v>57</v>
      </c>
      <c r="C26" s="7" t="s">
        <v>58</v>
      </c>
      <c r="D26" s="8" t="s">
        <v>59</v>
      </c>
      <c r="E26" s="10"/>
      <c r="F26" s="15"/>
      <c r="G26" s="15"/>
      <c r="H26" s="15"/>
      <c r="I26" s="15">
        <v>9</v>
      </c>
      <c r="J26" s="15">
        <v>124902000</v>
      </c>
      <c r="K26" s="15"/>
      <c r="L26" s="15"/>
      <c r="M26" s="15"/>
      <c r="N26" s="15"/>
      <c r="O26" s="15">
        <v>22</v>
      </c>
      <c r="P26" s="15">
        <v>101575000</v>
      </c>
      <c r="Q26" s="15">
        <v>19</v>
      </c>
      <c r="R26" s="15">
        <v>63505431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>
        <f t="shared" si="0"/>
        <v>50</v>
      </c>
      <c r="AT26" s="15">
        <f t="shared" si="0"/>
        <v>289982431</v>
      </c>
    </row>
    <row r="27" spans="1:46">
      <c r="A27" s="7">
        <v>16</v>
      </c>
      <c r="B27" s="7" t="s">
        <v>60</v>
      </c>
      <c r="C27" s="7"/>
      <c r="D27" s="8" t="s">
        <v>61</v>
      </c>
      <c r="E27" s="10"/>
      <c r="F27" s="15"/>
      <c r="G27" s="15"/>
      <c r="H27" s="15"/>
      <c r="I27" s="15">
        <v>2</v>
      </c>
      <c r="J27" s="15">
        <v>139054000</v>
      </c>
      <c r="K27" s="15"/>
      <c r="L27" s="15"/>
      <c r="M27" s="15"/>
      <c r="N27" s="15"/>
      <c r="O27" s="15">
        <v>15</v>
      </c>
      <c r="P27" s="15">
        <v>51100600</v>
      </c>
      <c r="Q27" s="15">
        <v>5</v>
      </c>
      <c r="R27" s="15">
        <v>28619000</v>
      </c>
      <c r="S27" s="15"/>
      <c r="T27" s="15"/>
      <c r="U27" s="15"/>
      <c r="V27" s="15"/>
      <c r="W27" s="15">
        <v>41</v>
      </c>
      <c r="X27" s="15">
        <v>33431200</v>
      </c>
      <c r="Y27" s="15"/>
      <c r="Z27" s="15"/>
      <c r="AA27" s="15">
        <v>4</v>
      </c>
      <c r="AB27" s="15">
        <v>80961000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>
        <f t="shared" si="0"/>
        <v>67</v>
      </c>
      <c r="AT27" s="15">
        <f t="shared" si="0"/>
        <v>333165800</v>
      </c>
    </row>
    <row r="28" spans="1:46">
      <c r="A28" s="7">
        <v>17</v>
      </c>
      <c r="B28" s="7" t="s">
        <v>62</v>
      </c>
      <c r="C28" s="7" t="s">
        <v>63</v>
      </c>
      <c r="D28" s="8" t="s">
        <v>64</v>
      </c>
      <c r="E28" s="10">
        <v>1</v>
      </c>
      <c r="F28" s="15">
        <v>58625000</v>
      </c>
      <c r="G28" s="15">
        <v>2</v>
      </c>
      <c r="H28" s="15">
        <v>15000000</v>
      </c>
      <c r="I28" s="141">
        <v>12</v>
      </c>
      <c r="J28" s="141">
        <v>2200589000</v>
      </c>
      <c r="K28" s="15"/>
      <c r="L28" s="15"/>
      <c r="M28" s="15"/>
      <c r="N28" s="15"/>
      <c r="O28" s="15">
        <v>983</v>
      </c>
      <c r="P28" s="15">
        <v>2533534786</v>
      </c>
      <c r="Q28" s="15">
        <v>26</v>
      </c>
      <c r="R28" s="15">
        <v>206015000</v>
      </c>
      <c r="S28" s="15"/>
      <c r="T28" s="15"/>
      <c r="U28" s="15"/>
      <c r="V28" s="15"/>
      <c r="W28" s="15"/>
      <c r="X28" s="15"/>
      <c r="Y28" s="15">
        <v>1</v>
      </c>
      <c r="Z28" s="15">
        <v>32136667.670000002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>
        <f t="shared" si="0"/>
        <v>1025</v>
      </c>
      <c r="AT28" s="15">
        <f t="shared" si="0"/>
        <v>5045900453.6700001</v>
      </c>
    </row>
    <row r="29" spans="1:46">
      <c r="A29" s="7">
        <v>18</v>
      </c>
      <c r="B29" s="7" t="s">
        <v>65</v>
      </c>
      <c r="C29" s="7" t="s">
        <v>66</v>
      </c>
      <c r="D29" s="8" t="s">
        <v>67</v>
      </c>
      <c r="E29" s="1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>
        <f t="shared" si="0"/>
        <v>0</v>
      </c>
      <c r="AT29" s="15">
        <f t="shared" si="0"/>
        <v>0</v>
      </c>
    </row>
    <row r="30" spans="1:46">
      <c r="A30" s="7">
        <v>19</v>
      </c>
      <c r="B30" s="7" t="s">
        <v>68</v>
      </c>
      <c r="C30" s="7" t="s">
        <v>69</v>
      </c>
      <c r="D30" s="8" t="s">
        <v>70</v>
      </c>
      <c r="E30" s="10">
        <v>13</v>
      </c>
      <c r="F30" s="15">
        <v>11635222870.25</v>
      </c>
      <c r="G30" s="15"/>
      <c r="H30" s="15"/>
      <c r="I30" s="101">
        <v>82</v>
      </c>
      <c r="J30" s="101">
        <v>7652232667</v>
      </c>
      <c r="K30" s="15"/>
      <c r="L30" s="15"/>
      <c r="M30" s="15"/>
      <c r="N30" s="15"/>
      <c r="O30" s="15">
        <v>15</v>
      </c>
      <c r="P30" s="15">
        <v>10515000</v>
      </c>
      <c r="Q30" s="15"/>
      <c r="R30" s="15"/>
      <c r="S30" s="15"/>
      <c r="T30" s="15"/>
      <c r="U30" s="15"/>
      <c r="V30" s="15"/>
      <c r="W30" s="15"/>
      <c r="X30" s="15"/>
      <c r="Y30" s="15">
        <v>63</v>
      </c>
      <c r="Z30" s="15">
        <v>20968879623</v>
      </c>
      <c r="AA30" s="15"/>
      <c r="AB30" s="15"/>
      <c r="AC30" s="15"/>
      <c r="AD30" s="15"/>
      <c r="AE30" s="15">
        <v>1</v>
      </c>
      <c r="AF30" s="15">
        <v>192723690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>
        <v>3</v>
      </c>
      <c r="AR30" s="15">
        <v>831359810</v>
      </c>
      <c r="AS30" s="15">
        <f>E30+G30+I30+K30+M30+O30+Q30+S30+U30+W30+Y30+AA30+AC30+AE30+AG30+AI30+AK30+AM30+AO30+AQ30</f>
        <v>177</v>
      </c>
      <c r="AT30" s="15">
        <f>F30+H30+J30+L30+N30+P30+R30+T30+V30+X30+Z30+AB30+AD30+AF30+AH30+AJ30+AL30+AN30+AP30+AR30</f>
        <v>41290933660.25</v>
      </c>
    </row>
    <row r="31" spans="1:46">
      <c r="A31" s="7">
        <v>20</v>
      </c>
      <c r="B31" s="7" t="s">
        <v>71</v>
      </c>
      <c r="C31" s="7" t="s">
        <v>72</v>
      </c>
      <c r="D31" s="8" t="s">
        <v>73</v>
      </c>
      <c r="E31" s="10"/>
      <c r="F31" s="15"/>
      <c r="G31" s="15"/>
      <c r="H31" s="15"/>
      <c r="I31" s="15">
        <v>1</v>
      </c>
      <c r="J31" s="15">
        <v>125000000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>
        <f t="shared" si="0"/>
        <v>1</v>
      </c>
      <c r="AT31" s="15">
        <f t="shared" si="0"/>
        <v>125000000</v>
      </c>
    </row>
    <row r="32" spans="1:46">
      <c r="A32" s="7">
        <v>21</v>
      </c>
      <c r="B32" s="7" t="s">
        <v>74</v>
      </c>
      <c r="C32" s="7" t="s">
        <v>75</v>
      </c>
      <c r="D32" s="8" t="s">
        <v>76</v>
      </c>
      <c r="E32" s="10"/>
      <c r="F32" s="15"/>
      <c r="G32" s="15"/>
      <c r="H32" s="15"/>
      <c r="I32" s="15">
        <v>1</v>
      </c>
      <c r="J32" s="15">
        <v>165000000</v>
      </c>
      <c r="K32" s="15"/>
      <c r="L32" s="15"/>
      <c r="M32" s="15"/>
      <c r="N32" s="15"/>
      <c r="O32" s="15">
        <v>20</v>
      </c>
      <c r="P32" s="15">
        <v>42627000</v>
      </c>
      <c r="Q32" s="15">
        <v>2</v>
      </c>
      <c r="R32" s="15">
        <v>26400000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>
        <v>4</v>
      </c>
      <c r="AN32" s="15">
        <v>80000</v>
      </c>
      <c r="AO32" s="15"/>
      <c r="AP32" s="15"/>
      <c r="AQ32" s="15"/>
      <c r="AR32" s="15"/>
      <c r="AS32" s="15">
        <f>E32+G32+I32+K32+M32+O32+Q32+S32+U32+W32+Y32+AA32+AC32+AE32+AG32+AI32+AK32+AM32+AO32</f>
        <v>27</v>
      </c>
      <c r="AT32" s="15">
        <f>F32+H32+J32+L32+N32+P32+R32+T32+V32+X32+Z32+AB32+AD32+AF32+AH32+AJ32+AL32+AN32+AP32</f>
        <v>234107000</v>
      </c>
    </row>
    <row r="33" spans="1:46">
      <c r="A33" s="7">
        <v>22</v>
      </c>
      <c r="B33" s="7" t="s">
        <v>77</v>
      </c>
      <c r="C33" s="7" t="s">
        <v>78</v>
      </c>
      <c r="D33" s="8" t="s">
        <v>79</v>
      </c>
      <c r="E33" s="10"/>
      <c r="F33" s="15"/>
      <c r="G33" s="15"/>
      <c r="H33" s="15"/>
      <c r="I33" s="15">
        <v>2</v>
      </c>
      <c r="J33" s="15">
        <v>24000000</v>
      </c>
      <c r="K33" s="15"/>
      <c r="L33" s="15"/>
      <c r="M33" s="15"/>
      <c r="N33" s="15"/>
      <c r="O33" s="15">
        <v>91</v>
      </c>
      <c r="P33" s="15">
        <v>58147000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>
        <f t="shared" si="0"/>
        <v>93</v>
      </c>
      <c r="AT33" s="15">
        <f t="shared" si="0"/>
        <v>82147000</v>
      </c>
    </row>
    <row r="34" spans="1:46">
      <c r="A34" s="7">
        <v>23</v>
      </c>
      <c r="B34" s="7" t="s">
        <v>80</v>
      </c>
      <c r="C34" s="7" t="s">
        <v>81</v>
      </c>
      <c r="D34" s="8" t="s">
        <v>82</v>
      </c>
      <c r="E34" s="10"/>
      <c r="F34" s="15"/>
      <c r="G34" s="15"/>
      <c r="H34" s="15"/>
      <c r="I34" s="15">
        <v>1</v>
      </c>
      <c r="J34" s="15">
        <v>37638889</v>
      </c>
      <c r="K34" s="15"/>
      <c r="L34" s="15"/>
      <c r="M34" s="15"/>
      <c r="N34" s="15"/>
      <c r="O34" s="15">
        <v>13</v>
      </c>
      <c r="P34" s="15">
        <v>10300000</v>
      </c>
      <c r="Q34" s="15"/>
      <c r="R34" s="15"/>
      <c r="S34" s="15"/>
      <c r="T34" s="15"/>
      <c r="U34" s="15"/>
      <c r="V34" s="15"/>
      <c r="W34" s="15"/>
      <c r="X34" s="15"/>
      <c r="Y34" s="15">
        <v>3</v>
      </c>
      <c r="Z34" s="15">
        <v>677928500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>
        <f t="shared" si="0"/>
        <v>17</v>
      </c>
      <c r="AT34" s="15">
        <f t="shared" si="0"/>
        <v>725867389</v>
      </c>
    </row>
    <row r="35" spans="1:46">
      <c r="A35" s="7">
        <v>24</v>
      </c>
      <c r="B35" s="7" t="s">
        <v>83</v>
      </c>
      <c r="C35" s="7" t="s">
        <v>84</v>
      </c>
      <c r="D35" s="8" t="s">
        <v>85</v>
      </c>
      <c r="E35" s="10"/>
      <c r="F35" s="15"/>
      <c r="G35" s="15"/>
      <c r="H35" s="15"/>
      <c r="I35" s="15">
        <v>1</v>
      </c>
      <c r="J35" s="15">
        <v>117433333</v>
      </c>
      <c r="K35" s="15"/>
      <c r="L35" s="15"/>
      <c r="M35" s="15"/>
      <c r="N35" s="15"/>
      <c r="O35" s="15">
        <v>14</v>
      </c>
      <c r="P35" s="15">
        <v>88952000</v>
      </c>
      <c r="Q35" s="15">
        <v>4</v>
      </c>
      <c r="R35" s="15">
        <v>350000</v>
      </c>
      <c r="S35" s="15"/>
      <c r="T35" s="15"/>
      <c r="U35" s="15"/>
      <c r="V35" s="15"/>
      <c r="W35" s="15"/>
      <c r="X35" s="15"/>
      <c r="Y35" s="15">
        <v>2</v>
      </c>
      <c r="Z35" s="15">
        <v>121500000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>
        <f t="shared" si="0"/>
        <v>21</v>
      </c>
      <c r="AT35" s="15">
        <f t="shared" si="0"/>
        <v>328235333</v>
      </c>
    </row>
    <row r="36" spans="1:46">
      <c r="A36" s="7">
        <v>25</v>
      </c>
      <c r="B36" s="7" t="s">
        <v>86</v>
      </c>
      <c r="C36" s="7" t="s">
        <v>87</v>
      </c>
      <c r="D36" s="8" t="s">
        <v>88</v>
      </c>
      <c r="E36" s="1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>
        <f t="shared" si="0"/>
        <v>0</v>
      </c>
      <c r="AT36" s="15">
        <f t="shared" si="0"/>
        <v>0</v>
      </c>
    </row>
    <row r="37" spans="1:46">
      <c r="A37" s="7">
        <v>26</v>
      </c>
      <c r="B37" s="7" t="s">
        <v>89</v>
      </c>
      <c r="C37" s="7" t="s">
        <v>90</v>
      </c>
      <c r="D37" s="8" t="s">
        <v>91</v>
      </c>
      <c r="E37" s="10"/>
      <c r="F37" s="15"/>
      <c r="G37" s="15"/>
      <c r="H37" s="15"/>
      <c r="I37" s="15"/>
      <c r="J37" s="15"/>
      <c r="K37" s="15"/>
      <c r="L37" s="15"/>
      <c r="M37" s="15"/>
      <c r="N37" s="15"/>
      <c r="O37" s="15">
        <v>39</v>
      </c>
      <c r="P37" s="15">
        <v>2686450</v>
      </c>
      <c r="Q37" s="15">
        <v>1</v>
      </c>
      <c r="R37" s="15">
        <v>500000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>
        <f t="shared" si="0"/>
        <v>40</v>
      </c>
      <c r="AT37" s="15">
        <f t="shared" si="0"/>
        <v>3186450</v>
      </c>
    </row>
    <row r="38" spans="1:46">
      <c r="A38" s="7">
        <v>27</v>
      </c>
      <c r="B38" s="7" t="s">
        <v>92</v>
      </c>
      <c r="C38" s="7" t="s">
        <v>93</v>
      </c>
      <c r="D38" s="8" t="s">
        <v>94</v>
      </c>
      <c r="E38" s="10"/>
      <c r="F38" s="15"/>
      <c r="G38" s="15"/>
      <c r="H38" s="15"/>
      <c r="I38" s="15">
        <v>1</v>
      </c>
      <c r="J38" s="15">
        <v>6300000</v>
      </c>
      <c r="K38" s="15"/>
      <c r="L38" s="15"/>
      <c r="M38" s="15"/>
      <c r="N38" s="15"/>
      <c r="O38" s="15">
        <v>10</v>
      </c>
      <c r="P38" s="15">
        <v>4156250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>
        <f t="shared" si="0"/>
        <v>11</v>
      </c>
      <c r="AT38" s="15">
        <f t="shared" si="0"/>
        <v>10456250</v>
      </c>
    </row>
    <row r="39" spans="1:46">
      <c r="A39" s="7">
        <v>28</v>
      </c>
      <c r="B39" s="7" t="s">
        <v>95</v>
      </c>
      <c r="C39" s="7" t="s">
        <v>96</v>
      </c>
      <c r="D39" s="8" t="s">
        <v>97</v>
      </c>
      <c r="E39" s="1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>
        <f t="shared" si="0"/>
        <v>0</v>
      </c>
      <c r="AT39" s="15">
        <f t="shared" si="0"/>
        <v>0</v>
      </c>
    </row>
    <row r="40" spans="1:46">
      <c r="A40" s="7">
        <v>29</v>
      </c>
      <c r="B40" s="7" t="s">
        <v>98</v>
      </c>
      <c r="C40" s="7" t="s">
        <v>99</v>
      </c>
      <c r="D40" s="8" t="s">
        <v>100</v>
      </c>
      <c r="E40" s="10"/>
      <c r="F40" s="15"/>
      <c r="G40" s="15"/>
      <c r="H40" s="15"/>
      <c r="I40" s="15"/>
      <c r="J40" s="15"/>
      <c r="K40" s="15"/>
      <c r="L40" s="15"/>
      <c r="M40" s="15"/>
      <c r="N40" s="15"/>
      <c r="O40" s="15">
        <v>17</v>
      </c>
      <c r="P40" s="15">
        <v>14447600</v>
      </c>
      <c r="Q40" s="15">
        <v>2</v>
      </c>
      <c r="R40" s="15">
        <v>1250000</v>
      </c>
      <c r="S40" s="15"/>
      <c r="T40" s="15"/>
      <c r="U40" s="15"/>
      <c r="V40" s="15"/>
      <c r="W40" s="15"/>
      <c r="X40" s="15"/>
      <c r="Y40" s="15">
        <v>4</v>
      </c>
      <c r="Z40" s="15">
        <v>324215527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>
        <f t="shared" si="0"/>
        <v>23</v>
      </c>
      <c r="AT40" s="15">
        <f t="shared" si="0"/>
        <v>339913127</v>
      </c>
    </row>
    <row r="41" spans="1:46">
      <c r="A41" s="7">
        <v>30</v>
      </c>
      <c r="B41" s="7" t="s">
        <v>101</v>
      </c>
      <c r="C41" s="7" t="s">
        <v>102</v>
      </c>
      <c r="D41" s="8" t="s">
        <v>103</v>
      </c>
      <c r="E41" s="1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>
        <f t="shared" si="0"/>
        <v>0</v>
      </c>
      <c r="AT41" s="15">
        <f t="shared" si="0"/>
        <v>0</v>
      </c>
    </row>
    <row r="42" spans="1:46">
      <c r="A42" s="7">
        <v>31</v>
      </c>
      <c r="B42" s="7" t="s">
        <v>104</v>
      </c>
      <c r="C42" s="7" t="s">
        <v>105</v>
      </c>
      <c r="D42" s="8" t="s">
        <v>106</v>
      </c>
      <c r="E42" s="1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>
        <v>2</v>
      </c>
      <c r="Z42" s="15">
        <v>457911566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>
        <f t="shared" si="0"/>
        <v>2</v>
      </c>
      <c r="AT42" s="15">
        <f t="shared" si="0"/>
        <v>457911566</v>
      </c>
    </row>
    <row r="43" spans="1:46">
      <c r="A43" s="7">
        <v>32</v>
      </c>
      <c r="B43" s="7" t="s">
        <v>107</v>
      </c>
      <c r="C43" s="7" t="s">
        <v>108</v>
      </c>
      <c r="D43" s="8" t="s">
        <v>109</v>
      </c>
      <c r="E43" s="1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>
        <v>1</v>
      </c>
      <c r="Z43" s="15">
        <v>8085000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>
        <f t="shared" si="0"/>
        <v>1</v>
      </c>
      <c r="AT43" s="15">
        <f t="shared" si="0"/>
        <v>8085000</v>
      </c>
    </row>
    <row r="44" spans="1:46">
      <c r="A44" s="7">
        <v>33</v>
      </c>
      <c r="B44" s="7" t="s">
        <v>110</v>
      </c>
      <c r="C44" s="7" t="s">
        <v>111</v>
      </c>
      <c r="D44" s="8" t="s">
        <v>112</v>
      </c>
      <c r="E44" s="10"/>
      <c r="F44" s="15"/>
      <c r="G44" s="15"/>
      <c r="H44" s="15"/>
      <c r="I44" s="15">
        <v>2</v>
      </c>
      <c r="J44" s="15">
        <v>8400000</v>
      </c>
      <c r="K44" s="15"/>
      <c r="L44" s="15"/>
      <c r="M44" s="15"/>
      <c r="N44" s="15"/>
      <c r="O44" s="15">
        <v>30</v>
      </c>
      <c r="P44" s="15">
        <v>9639000</v>
      </c>
      <c r="Q44" s="15">
        <v>2</v>
      </c>
      <c r="R44" s="15">
        <v>1650000</v>
      </c>
      <c r="S44" s="15"/>
      <c r="T44" s="15"/>
      <c r="U44" s="15"/>
      <c r="V44" s="15"/>
      <c r="W44" s="15"/>
      <c r="X44" s="15"/>
      <c r="Y44" s="15">
        <v>1</v>
      </c>
      <c r="Z44" s="15">
        <v>49298535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>
        <f t="shared" si="0"/>
        <v>35</v>
      </c>
      <c r="AT44" s="15">
        <f t="shared" si="0"/>
        <v>68987535</v>
      </c>
    </row>
    <row r="45" spans="1:46">
      <c r="A45" s="7">
        <v>34</v>
      </c>
      <c r="B45" s="7" t="s">
        <v>113</v>
      </c>
      <c r="C45" s="7" t="s">
        <v>114</v>
      </c>
      <c r="D45" s="8" t="s">
        <v>115</v>
      </c>
      <c r="E45" s="10"/>
      <c r="F45" s="15"/>
      <c r="G45" s="15"/>
      <c r="H45" s="15"/>
      <c r="I45" s="141">
        <v>3</v>
      </c>
      <c r="J45" s="141">
        <v>21425000</v>
      </c>
      <c r="K45" s="15"/>
      <c r="L45" s="15"/>
      <c r="M45" s="15"/>
      <c r="N45" s="15"/>
      <c r="O45" s="15">
        <v>6</v>
      </c>
      <c r="P45" s="15">
        <v>7355000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>
        <f t="shared" si="0"/>
        <v>9</v>
      </c>
      <c r="AT45" s="15">
        <f t="shared" si="0"/>
        <v>28780000</v>
      </c>
    </row>
    <row r="46" spans="1:46">
      <c r="A46" s="7">
        <v>35</v>
      </c>
      <c r="B46" s="7" t="s">
        <v>116</v>
      </c>
      <c r="C46" s="7" t="s">
        <v>117</v>
      </c>
      <c r="D46" s="8" t="s">
        <v>118</v>
      </c>
      <c r="E46" s="1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>
        <v>4</v>
      </c>
      <c r="Z46" s="15">
        <v>950590458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>
        <f t="shared" si="0"/>
        <v>4</v>
      </c>
      <c r="AT46" s="15">
        <f t="shared" si="0"/>
        <v>950590458</v>
      </c>
    </row>
    <row r="47" spans="1:46">
      <c r="A47" s="7">
        <v>36</v>
      </c>
      <c r="B47" s="7" t="s">
        <v>119</v>
      </c>
      <c r="C47" s="7" t="s">
        <v>120</v>
      </c>
      <c r="D47" s="8" t="s">
        <v>121</v>
      </c>
      <c r="E47" s="10"/>
      <c r="F47" s="15"/>
      <c r="G47" s="15"/>
      <c r="H47" s="15"/>
      <c r="I47" s="15"/>
      <c r="J47" s="15"/>
      <c r="K47" s="15"/>
      <c r="L47" s="15"/>
      <c r="M47" s="15"/>
      <c r="N47" s="15"/>
      <c r="O47" s="15">
        <v>9</v>
      </c>
      <c r="P47" s="15">
        <v>29675000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>
        <f t="shared" si="0"/>
        <v>9</v>
      </c>
      <c r="AT47" s="15">
        <f t="shared" si="0"/>
        <v>29675000</v>
      </c>
    </row>
    <row r="48" spans="1:46">
      <c r="A48" s="7">
        <v>37</v>
      </c>
      <c r="B48" s="7" t="s">
        <v>122</v>
      </c>
      <c r="C48" s="7" t="s">
        <v>123</v>
      </c>
      <c r="D48" s="8" t="s">
        <v>124</v>
      </c>
      <c r="E48" s="1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>
        <f t="shared" si="0"/>
        <v>0</v>
      </c>
      <c r="AT48" s="15">
        <f t="shared" si="0"/>
        <v>0</v>
      </c>
    </row>
    <row r="49" spans="1:46">
      <c r="A49" s="7">
        <v>38</v>
      </c>
      <c r="B49" s="7" t="s">
        <v>125</v>
      </c>
      <c r="C49" s="7" t="s">
        <v>126</v>
      </c>
      <c r="D49" s="8" t="s">
        <v>127</v>
      </c>
      <c r="E49" s="10"/>
      <c r="F49" s="15"/>
      <c r="G49" s="15"/>
      <c r="H49" s="15"/>
      <c r="I49" s="15"/>
      <c r="J49" s="15"/>
      <c r="K49" s="15"/>
      <c r="L49" s="15"/>
      <c r="M49" s="15"/>
      <c r="N49" s="15"/>
      <c r="O49" s="15">
        <v>12</v>
      </c>
      <c r="P49" s="15">
        <v>16300000</v>
      </c>
      <c r="Q49" s="15"/>
      <c r="R49" s="15"/>
      <c r="S49" s="15"/>
      <c r="T49" s="15"/>
      <c r="U49" s="15"/>
      <c r="V49" s="15"/>
      <c r="W49" s="15"/>
      <c r="X49" s="15"/>
      <c r="Y49" s="15">
        <v>1</v>
      </c>
      <c r="Z49" s="15">
        <v>220200000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>
        <f t="shared" si="0"/>
        <v>13</v>
      </c>
      <c r="AT49" s="15">
        <f t="shared" si="0"/>
        <v>236500000</v>
      </c>
    </row>
    <row r="50" spans="1:46">
      <c r="A50" s="7">
        <v>39</v>
      </c>
      <c r="B50" s="7" t="s">
        <v>128</v>
      </c>
      <c r="C50" s="7" t="s">
        <v>129</v>
      </c>
      <c r="D50" s="8" t="s">
        <v>130</v>
      </c>
      <c r="E50" s="1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>
        <f t="shared" si="0"/>
        <v>0</v>
      </c>
      <c r="AT50" s="15">
        <f t="shared" si="0"/>
        <v>0</v>
      </c>
    </row>
    <row r="51" spans="1:46">
      <c r="A51" s="7">
        <v>40</v>
      </c>
      <c r="B51" s="7" t="s">
        <v>131</v>
      </c>
      <c r="C51" s="7" t="s">
        <v>132</v>
      </c>
      <c r="D51" s="8" t="s">
        <v>133</v>
      </c>
      <c r="E51" s="10"/>
      <c r="F51" s="15"/>
      <c r="G51" s="15"/>
      <c r="H51" s="15"/>
      <c r="I51" s="15">
        <v>2</v>
      </c>
      <c r="J51" s="15">
        <v>8925000</v>
      </c>
      <c r="K51" s="15"/>
      <c r="L51" s="15"/>
      <c r="M51" s="15"/>
      <c r="N51" s="15"/>
      <c r="O51" s="15">
        <v>30</v>
      </c>
      <c r="P51" s="15">
        <v>810000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>
        <f t="shared" si="0"/>
        <v>32</v>
      </c>
      <c r="AT51" s="15">
        <f t="shared" si="0"/>
        <v>9735000</v>
      </c>
    </row>
    <row r="52" spans="1:46">
      <c r="A52" s="7">
        <v>41</v>
      </c>
      <c r="B52" s="7" t="s">
        <v>134</v>
      </c>
      <c r="C52" s="7" t="s">
        <v>135</v>
      </c>
      <c r="D52" s="8" t="s">
        <v>136</v>
      </c>
      <c r="E52" s="1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>
        <f t="shared" si="0"/>
        <v>0</v>
      </c>
      <c r="AT52" s="15">
        <f t="shared" si="0"/>
        <v>0</v>
      </c>
    </row>
    <row r="53" spans="1:46">
      <c r="A53" s="7">
        <v>42</v>
      </c>
      <c r="B53" s="7" t="s">
        <v>137</v>
      </c>
      <c r="C53" s="7" t="s">
        <v>138</v>
      </c>
      <c r="D53" s="8" t="s">
        <v>139</v>
      </c>
      <c r="E53" s="10"/>
      <c r="F53" s="15"/>
      <c r="G53" s="15"/>
      <c r="H53" s="15"/>
      <c r="I53" s="15"/>
      <c r="J53" s="15"/>
      <c r="K53" s="15"/>
      <c r="L53" s="15"/>
      <c r="M53" s="15"/>
      <c r="N53" s="15"/>
      <c r="O53" s="15">
        <v>7</v>
      </c>
      <c r="P53" s="15">
        <v>40979500</v>
      </c>
      <c r="Q53" s="15">
        <v>2</v>
      </c>
      <c r="R53" s="15">
        <v>11970000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>
        <f t="shared" si="0"/>
        <v>9</v>
      </c>
      <c r="AT53" s="15">
        <f t="shared" si="0"/>
        <v>52949500</v>
      </c>
    </row>
    <row r="54" spans="1:46">
      <c r="A54" s="7">
        <v>43</v>
      </c>
      <c r="B54" s="7" t="s">
        <v>140</v>
      </c>
      <c r="C54" s="7" t="s">
        <v>141</v>
      </c>
      <c r="D54" s="8" t="s">
        <v>142</v>
      </c>
      <c r="E54" s="10"/>
      <c r="F54" s="15"/>
      <c r="G54" s="15"/>
      <c r="H54" s="15"/>
      <c r="I54" s="141"/>
      <c r="J54" s="141"/>
      <c r="K54" s="15"/>
      <c r="L54" s="15"/>
      <c r="M54" s="15"/>
      <c r="N54" s="15"/>
      <c r="O54" s="15">
        <v>32</v>
      </c>
      <c r="P54" s="15">
        <v>64170700</v>
      </c>
      <c r="Q54" s="15">
        <v>3</v>
      </c>
      <c r="R54" s="15">
        <v>28075000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>
        <f t="shared" si="0"/>
        <v>35</v>
      </c>
      <c r="AT54" s="15">
        <f t="shared" si="0"/>
        <v>92245700</v>
      </c>
    </row>
    <row r="55" spans="1:46">
      <c r="A55" s="7">
        <v>44</v>
      </c>
      <c r="B55" s="7" t="s">
        <v>143</v>
      </c>
      <c r="C55" s="7" t="s">
        <v>144</v>
      </c>
      <c r="D55" s="8" t="s">
        <v>145</v>
      </c>
      <c r="E55" s="1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>
        <v>1</v>
      </c>
      <c r="Z55" s="15">
        <v>189960000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>
        <f t="shared" si="0"/>
        <v>1</v>
      </c>
      <c r="AT55" s="15">
        <f t="shared" si="0"/>
        <v>189960000</v>
      </c>
    </row>
    <row r="56" spans="1:46">
      <c r="A56" s="7">
        <v>45</v>
      </c>
      <c r="B56" s="7" t="s">
        <v>146</v>
      </c>
      <c r="C56" s="7" t="s">
        <v>147</v>
      </c>
      <c r="D56" s="8" t="s">
        <v>148</v>
      </c>
      <c r="E56" s="1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>
        <f t="shared" si="0"/>
        <v>0</v>
      </c>
      <c r="AT56" s="15">
        <f t="shared" si="0"/>
        <v>0</v>
      </c>
    </row>
    <row r="57" spans="1:46">
      <c r="A57" s="7">
        <v>46</v>
      </c>
      <c r="B57" s="7" t="s">
        <v>149</v>
      </c>
      <c r="C57" s="7" t="s">
        <v>150</v>
      </c>
      <c r="D57" s="8" t="s">
        <v>151</v>
      </c>
      <c r="E57" s="10">
        <v>3</v>
      </c>
      <c r="F57" s="15">
        <v>249675000</v>
      </c>
      <c r="G57" s="15"/>
      <c r="H57" s="15"/>
      <c r="I57" s="15">
        <v>23</v>
      </c>
      <c r="J57" s="15">
        <v>652631000</v>
      </c>
      <c r="K57" s="15">
        <v>9</v>
      </c>
      <c r="L57" s="15">
        <v>32802000</v>
      </c>
      <c r="M57" s="15">
        <v>1</v>
      </c>
      <c r="N57" s="15">
        <v>17875000</v>
      </c>
      <c r="O57" s="15">
        <v>35</v>
      </c>
      <c r="P57" s="15">
        <v>125328500</v>
      </c>
      <c r="Q57" s="15">
        <v>27</v>
      </c>
      <c r="R57" s="15">
        <v>101233000</v>
      </c>
      <c r="S57" s="15"/>
      <c r="T57" s="15"/>
      <c r="U57" s="15"/>
      <c r="V57" s="15"/>
      <c r="W57" s="15"/>
      <c r="X57" s="15"/>
      <c r="Y57" s="15">
        <v>2</v>
      </c>
      <c r="Z57" s="15">
        <v>200877000</v>
      </c>
      <c r="AA57" s="15"/>
      <c r="AB57" s="15"/>
      <c r="AC57" s="15">
        <v>22</v>
      </c>
      <c r="AD57" s="15">
        <v>2201884718</v>
      </c>
      <c r="AE57" s="15">
        <v>82</v>
      </c>
      <c r="AF57" s="15">
        <v>758915000</v>
      </c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>
        <f t="shared" ref="AS57:AT59" si="2">E57+G57+I57+K57+M57+O57+Q57+S57+U57+W57+Y57+AA57+AC57+AE57+AG57+AI57+AK57+AM57+AO57</f>
        <v>204</v>
      </c>
      <c r="AT57" s="15">
        <f t="shared" si="2"/>
        <v>4341221218</v>
      </c>
    </row>
    <row r="58" spans="1:46">
      <c r="A58" s="7">
        <v>47</v>
      </c>
      <c r="B58" s="7" t="s">
        <v>152</v>
      </c>
      <c r="C58" s="7" t="s">
        <v>153</v>
      </c>
      <c r="D58" s="8" t="s">
        <v>154</v>
      </c>
      <c r="E58" s="10"/>
      <c r="F58" s="15"/>
      <c r="G58" s="15"/>
      <c r="H58" s="15"/>
      <c r="I58" s="15">
        <v>1</v>
      </c>
      <c r="J58" s="15">
        <v>155000000</v>
      </c>
      <c r="K58" s="15">
        <v>9</v>
      </c>
      <c r="L58" s="15">
        <v>33996000</v>
      </c>
      <c r="M58" s="15"/>
      <c r="N58" s="15"/>
      <c r="O58" s="15">
        <v>42</v>
      </c>
      <c r="P58" s="15">
        <v>45608009</v>
      </c>
      <c r="Q58" s="15">
        <v>5</v>
      </c>
      <c r="R58" s="15">
        <v>19182000</v>
      </c>
      <c r="S58" s="15"/>
      <c r="T58" s="15"/>
      <c r="U58" s="15"/>
      <c r="V58" s="15"/>
      <c r="W58" s="15"/>
      <c r="X58" s="15"/>
      <c r="Y58" s="15">
        <v>2</v>
      </c>
      <c r="Z58" s="15">
        <v>289652022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>
        <v>2</v>
      </c>
      <c r="AL58" s="15">
        <v>60105000</v>
      </c>
      <c r="AM58" s="15"/>
      <c r="AN58" s="15"/>
      <c r="AO58" s="15"/>
      <c r="AP58" s="15"/>
      <c r="AQ58" s="15"/>
      <c r="AR58" s="15"/>
      <c r="AS58" s="15">
        <f t="shared" si="2"/>
        <v>61</v>
      </c>
      <c r="AT58" s="15">
        <f t="shared" si="2"/>
        <v>603543031</v>
      </c>
    </row>
    <row r="59" spans="1:46">
      <c r="A59" s="7">
        <v>48</v>
      </c>
      <c r="B59" s="7" t="s">
        <v>155</v>
      </c>
      <c r="C59" s="7" t="s">
        <v>156</v>
      </c>
      <c r="D59" s="8" t="s">
        <v>157</v>
      </c>
      <c r="E59" s="10"/>
      <c r="F59" s="15"/>
      <c r="G59" s="15"/>
      <c r="H59" s="15"/>
      <c r="I59" s="15">
        <v>1</v>
      </c>
      <c r="J59" s="15">
        <v>5000000</v>
      </c>
      <c r="K59" s="15"/>
      <c r="L59" s="15"/>
      <c r="M59" s="15"/>
      <c r="N59" s="15"/>
      <c r="O59" s="15">
        <v>3</v>
      </c>
      <c r="P59" s="15">
        <v>14200000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>
        <f t="shared" si="2"/>
        <v>4</v>
      </c>
      <c r="AT59" s="15">
        <f t="shared" si="2"/>
        <v>19200000</v>
      </c>
    </row>
    <row r="60" spans="1:46">
      <c r="A60" s="7" t="s">
        <v>15</v>
      </c>
      <c r="B60" s="7" t="s">
        <v>15</v>
      </c>
      <c r="C60" s="8"/>
      <c r="D60" s="8"/>
      <c r="E60" s="1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>
      <c r="A61" s="11" t="s">
        <v>158</v>
      </c>
      <c r="B61" s="11"/>
      <c r="C61" s="11"/>
      <c r="D61" s="11"/>
      <c r="E61" s="19">
        <f>SUM(E12:E60)</f>
        <v>18</v>
      </c>
      <c r="F61" s="19">
        <f t="shared" ref="F61:AR61" si="3">SUM(F12:F60)</f>
        <v>41057222771.25</v>
      </c>
      <c r="G61" s="19">
        <f t="shared" si="3"/>
        <v>13</v>
      </c>
      <c r="H61" s="19">
        <f t="shared" si="3"/>
        <v>236867900</v>
      </c>
      <c r="I61" s="19">
        <f t="shared" si="3"/>
        <v>279</v>
      </c>
      <c r="J61" s="19">
        <f t="shared" si="3"/>
        <v>13288675889</v>
      </c>
      <c r="K61" s="19">
        <f t="shared" si="3"/>
        <v>29</v>
      </c>
      <c r="L61" s="19">
        <f t="shared" si="3"/>
        <v>4214394235</v>
      </c>
      <c r="M61" s="19">
        <f t="shared" si="3"/>
        <v>13</v>
      </c>
      <c r="N61" s="19">
        <f t="shared" si="3"/>
        <v>511394000</v>
      </c>
      <c r="O61" s="19">
        <f t="shared" si="3"/>
        <v>2300</v>
      </c>
      <c r="P61" s="19">
        <f>SUM(P12:P60)</f>
        <v>24544655995.669998</v>
      </c>
      <c r="Q61" s="19">
        <f t="shared" si="3"/>
        <v>151</v>
      </c>
      <c r="R61" s="19">
        <f t="shared" si="3"/>
        <v>1229737831</v>
      </c>
      <c r="S61" s="19">
        <f t="shared" si="3"/>
        <v>47</v>
      </c>
      <c r="T61" s="19">
        <f t="shared" si="3"/>
        <v>1155434815</v>
      </c>
      <c r="U61" s="19">
        <f t="shared" si="3"/>
        <v>10</v>
      </c>
      <c r="V61" s="19">
        <f t="shared" si="3"/>
        <v>1972179059.2</v>
      </c>
      <c r="W61" s="19">
        <f t="shared" si="3"/>
        <v>41</v>
      </c>
      <c r="X61" s="19">
        <f t="shared" si="3"/>
        <v>42981200</v>
      </c>
      <c r="Y61" s="19">
        <f t="shared" si="3"/>
        <v>222</v>
      </c>
      <c r="Z61" s="19">
        <f t="shared" si="3"/>
        <v>190503308921.63</v>
      </c>
      <c r="AA61" s="19">
        <f t="shared" si="3"/>
        <v>21</v>
      </c>
      <c r="AB61" s="19">
        <f t="shared" si="3"/>
        <v>394377000</v>
      </c>
      <c r="AC61" s="19">
        <f t="shared" si="3"/>
        <v>22</v>
      </c>
      <c r="AD61" s="19">
        <f t="shared" si="3"/>
        <v>3176588131.9200001</v>
      </c>
      <c r="AE61" s="19">
        <f t="shared" si="3"/>
        <v>83</v>
      </c>
      <c r="AF61" s="19">
        <f t="shared" si="3"/>
        <v>1358047690</v>
      </c>
      <c r="AG61" s="19">
        <f t="shared" si="3"/>
        <v>1</v>
      </c>
      <c r="AH61" s="19">
        <f t="shared" si="3"/>
        <v>117513800</v>
      </c>
      <c r="AI61" s="19">
        <f t="shared" si="3"/>
        <v>1</v>
      </c>
      <c r="AJ61" s="19">
        <f t="shared" si="3"/>
        <v>164459371</v>
      </c>
      <c r="AK61" s="19">
        <f t="shared" si="3"/>
        <v>2</v>
      </c>
      <c r="AL61" s="19">
        <f t="shared" si="3"/>
        <v>6705267412.9099998</v>
      </c>
      <c r="AM61" s="19">
        <f t="shared" si="3"/>
        <v>4</v>
      </c>
      <c r="AN61" s="19">
        <f t="shared" si="3"/>
        <v>1377969080.5</v>
      </c>
      <c r="AO61" s="19">
        <f t="shared" si="3"/>
        <v>0</v>
      </c>
      <c r="AP61" s="19">
        <f t="shared" si="3"/>
        <v>28448200</v>
      </c>
      <c r="AQ61" s="19">
        <f t="shared" si="3"/>
        <v>11</v>
      </c>
      <c r="AR61" s="19">
        <f t="shared" si="3"/>
        <v>7370074089.7299995</v>
      </c>
      <c r="AS61" s="15">
        <f>SUM(AS12:AS60)</f>
        <v>3268</v>
      </c>
      <c r="AT61" s="15">
        <f>SUM(AT12:AT60)</f>
        <v>299449597393.81006</v>
      </c>
    </row>
    <row r="65" spans="4:10">
      <c r="F65" s="106">
        <v>29042443236</v>
      </c>
    </row>
    <row r="66" spans="4:10">
      <c r="F66" s="106">
        <f>F67-F65</f>
        <v>320931665</v>
      </c>
      <c r="J66" s="106">
        <f>F66+F28</f>
        <v>379556665</v>
      </c>
    </row>
    <row r="67" spans="4:10">
      <c r="D67" s="3" t="s">
        <v>424</v>
      </c>
      <c r="F67" s="106">
        <f>F12+F22+F57</f>
        <v>29363374901</v>
      </c>
    </row>
    <row r="68" spans="4:10">
      <c r="D68" s="3" t="s">
        <v>425</v>
      </c>
    </row>
    <row r="69" spans="4:10">
      <c r="D69" s="3" t="s">
        <v>426</v>
      </c>
      <c r="F69" s="106">
        <v>530750000</v>
      </c>
    </row>
    <row r="70" spans="4:10">
      <c r="D70" s="3" t="s">
        <v>427</v>
      </c>
      <c r="F70" s="106">
        <v>11104472870.25</v>
      </c>
    </row>
    <row r="73" spans="4:10">
      <c r="F73" s="106">
        <f>F30-F70</f>
        <v>530750000</v>
      </c>
    </row>
    <row r="77" spans="4:10">
      <c r="F77" s="106">
        <v>21307821335.333328</v>
      </c>
    </row>
  </sheetData>
  <mergeCells count="14">
    <mergeCell ref="A3:D3"/>
    <mergeCell ref="A4:D4"/>
    <mergeCell ref="A5:D5"/>
    <mergeCell ref="A7:A9"/>
    <mergeCell ref="B7:B9"/>
    <mergeCell ref="C7:C9"/>
    <mergeCell ref="D7:D9"/>
    <mergeCell ref="AR7:AR9"/>
    <mergeCell ref="AT7:AT9"/>
    <mergeCell ref="F7:F9"/>
    <mergeCell ref="G7:X7"/>
    <mergeCell ref="Z7:AB7"/>
    <mergeCell ref="AD7:AJ7"/>
    <mergeCell ref="AL7:AP7"/>
  </mergeCells>
  <pageMargins left="0.70866141732283472" right="0.70866141732283472" top="0.74803149606299213" bottom="0.74803149606299213" header="0.31496062992125984" footer="0.31496062992125984"/>
  <pageSetup paperSize="300" scale="85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0"/>
  <sheetViews>
    <sheetView topLeftCell="E4" workbookViewId="0">
      <pane ySplit="2100" activePane="bottomLeft"/>
      <selection activeCell="A4" sqref="A4"/>
      <selection pane="bottomLeft" activeCell="R12" sqref="R12"/>
    </sheetView>
  </sheetViews>
  <sheetFormatPr defaultRowHeight="15"/>
  <cols>
    <col min="1" max="1" width="4.7109375" customWidth="1"/>
    <col min="2" max="2" width="5.5703125" customWidth="1"/>
    <col min="3" max="3" width="4.7109375" customWidth="1"/>
    <col min="4" max="4" width="38.28515625" customWidth="1"/>
    <col min="5" max="5" width="3.42578125" style="1" customWidth="1"/>
    <col min="6" max="6" width="19" style="1" customWidth="1"/>
    <col min="7" max="7" width="3.140625" style="1" customWidth="1"/>
    <col min="8" max="8" width="13.85546875" style="1" customWidth="1"/>
    <col min="9" max="9" width="5" style="1" customWidth="1"/>
    <col min="10" max="10" width="14.85546875" style="1" customWidth="1"/>
    <col min="11" max="11" width="2.85546875" style="1" customWidth="1"/>
    <col min="12" max="12" width="15.42578125" style="1" bestFit="1" customWidth="1"/>
    <col min="13" max="13" width="3" style="1" customWidth="1"/>
    <col min="14" max="14" width="15.42578125" style="1" bestFit="1" customWidth="1"/>
    <col min="15" max="15" width="5.7109375" style="30" customWidth="1"/>
    <col min="16" max="16" width="18.140625" style="1" customWidth="1"/>
    <col min="17" max="17" width="6" style="1" customWidth="1"/>
    <col min="18" max="18" width="17.5703125" style="1" customWidth="1"/>
    <col min="19" max="19" width="6" style="1" customWidth="1"/>
    <col min="20" max="20" width="14" style="1" bestFit="1" customWidth="1"/>
    <col min="21" max="21" width="4.85546875" style="1" customWidth="1"/>
    <col min="22" max="22" width="15.42578125" style="1" bestFit="1" customWidth="1"/>
    <col min="23" max="23" width="4.85546875" style="1" customWidth="1"/>
    <col min="24" max="24" width="11.7109375" style="1" bestFit="1" customWidth="1"/>
    <col min="25" max="25" width="4.5703125" style="1" customWidth="1"/>
    <col min="26" max="26" width="17.7109375" style="1" bestFit="1" customWidth="1"/>
    <col min="27" max="27" width="5.42578125" style="1" customWidth="1"/>
    <col min="28" max="28" width="11.85546875" style="1" bestFit="1" customWidth="1"/>
    <col min="29" max="29" width="4.85546875" style="30" customWidth="1"/>
    <col min="30" max="30" width="16.140625" style="1" bestFit="1" customWidth="1"/>
    <col min="31" max="31" width="5.28515625" style="1" customWidth="1"/>
    <col min="32" max="32" width="15.42578125" style="1" bestFit="1" customWidth="1"/>
    <col min="33" max="33" width="5.28515625" style="1" customWidth="1"/>
    <col min="34" max="34" width="14" style="1" bestFit="1" customWidth="1"/>
    <col min="35" max="35" width="3.28515625" style="1" customWidth="1"/>
    <col min="36" max="36" width="14" style="1" bestFit="1" customWidth="1"/>
    <col min="37" max="37" width="2.85546875" style="1" customWidth="1"/>
    <col min="38" max="38" width="15.5703125" style="1" bestFit="1" customWidth="1"/>
    <col min="39" max="39" width="3.28515625" style="1" customWidth="1"/>
    <col min="40" max="40" width="15.42578125" style="1" bestFit="1" customWidth="1"/>
    <col min="41" max="41" width="3.28515625" style="1" customWidth="1"/>
    <col min="42" max="42" width="15.42578125" style="1" bestFit="1" customWidth="1"/>
    <col min="43" max="43" width="4" style="1" customWidth="1"/>
    <col min="44" max="44" width="13.28515625" style="1" bestFit="1" customWidth="1"/>
    <col min="45" max="45" width="5.5703125" style="1" customWidth="1"/>
    <col min="46" max="46" width="17.85546875" style="1" customWidth="1"/>
  </cols>
  <sheetData>
    <row r="1" spans="1:46">
      <c r="A1" s="2" t="s">
        <v>1</v>
      </c>
      <c r="B1" s="2"/>
      <c r="C1" s="2" t="s">
        <v>2</v>
      </c>
      <c r="D1" s="3"/>
      <c r="E1" s="106"/>
    </row>
    <row r="2" spans="1:46">
      <c r="A2" s="2"/>
      <c r="B2" s="2"/>
      <c r="C2" s="2"/>
      <c r="D2" s="2"/>
      <c r="E2" s="27"/>
    </row>
    <row r="3" spans="1:46">
      <c r="A3" s="359" t="s">
        <v>3</v>
      </c>
      <c r="B3" s="359"/>
      <c r="C3" s="359"/>
      <c r="D3" s="359"/>
      <c r="E3" s="130"/>
    </row>
    <row r="4" spans="1:46">
      <c r="A4" s="360" t="s">
        <v>0</v>
      </c>
      <c r="B4" s="360"/>
      <c r="C4" s="360"/>
      <c r="D4" s="360"/>
      <c r="E4" s="131"/>
      <c r="AN4" s="1">
        <v>3876645429</v>
      </c>
      <c r="AP4" s="1">
        <f>AN24+AN4</f>
        <v>3911405429</v>
      </c>
    </row>
    <row r="5" spans="1:46">
      <c r="A5" s="360" t="s">
        <v>358</v>
      </c>
      <c r="B5" s="360"/>
      <c r="C5" s="360"/>
      <c r="D5" s="360"/>
      <c r="E5" s="131"/>
      <c r="J5" s="1">
        <f>J6-J30</f>
        <v>-1010238167</v>
      </c>
    </row>
    <row r="6" spans="1:46">
      <c r="A6" s="4"/>
      <c r="B6" s="4"/>
      <c r="C6" s="4"/>
      <c r="D6" s="4"/>
      <c r="E6" s="28"/>
      <c r="J6" s="1">
        <v>6857446166</v>
      </c>
    </row>
    <row r="7" spans="1:46" ht="15" customHeight="1">
      <c r="A7" s="361" t="s">
        <v>4</v>
      </c>
      <c r="B7" s="364" t="s">
        <v>5</v>
      </c>
      <c r="C7" s="364" t="s">
        <v>6</v>
      </c>
      <c r="D7" s="364" t="s">
        <v>7</v>
      </c>
      <c r="E7" s="110"/>
      <c r="F7" s="367" t="s">
        <v>160</v>
      </c>
      <c r="G7" s="370" t="s">
        <v>161</v>
      </c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2"/>
      <c r="Y7" s="112"/>
      <c r="Z7" s="370" t="s">
        <v>171</v>
      </c>
      <c r="AA7" s="371"/>
      <c r="AB7" s="371"/>
      <c r="AC7" s="282"/>
      <c r="AD7" s="371" t="s">
        <v>174</v>
      </c>
      <c r="AE7" s="371"/>
      <c r="AF7" s="371"/>
      <c r="AG7" s="371"/>
      <c r="AH7" s="371"/>
      <c r="AI7" s="371"/>
      <c r="AJ7" s="371"/>
      <c r="AK7" s="112"/>
      <c r="AL7" s="373" t="s">
        <v>179</v>
      </c>
      <c r="AM7" s="374"/>
      <c r="AN7" s="374"/>
      <c r="AO7" s="374"/>
      <c r="AP7" s="374"/>
      <c r="AQ7" s="112"/>
      <c r="AR7" s="375" t="s">
        <v>183</v>
      </c>
      <c r="AS7" s="41"/>
      <c r="AT7" s="367" t="s">
        <v>184</v>
      </c>
    </row>
    <row r="8" spans="1:46" ht="15" customHeight="1">
      <c r="A8" s="362"/>
      <c r="B8" s="365"/>
      <c r="C8" s="365"/>
      <c r="D8" s="365"/>
      <c r="E8" s="111"/>
      <c r="F8" s="368"/>
      <c r="G8" s="142" t="s">
        <v>218</v>
      </c>
      <c r="H8" s="105" t="s">
        <v>162</v>
      </c>
      <c r="I8" s="105" t="s">
        <v>218</v>
      </c>
      <c r="J8" s="42" t="s">
        <v>163</v>
      </c>
      <c r="K8" s="105" t="s">
        <v>218</v>
      </c>
      <c r="L8" s="105" t="s">
        <v>164</v>
      </c>
      <c r="M8" s="105" t="s">
        <v>218</v>
      </c>
      <c r="N8" s="42" t="s">
        <v>165</v>
      </c>
      <c r="O8" s="275" t="s">
        <v>218</v>
      </c>
      <c r="P8" s="105" t="s">
        <v>166</v>
      </c>
      <c r="Q8" s="105" t="s">
        <v>218</v>
      </c>
      <c r="R8" s="42" t="s">
        <v>167</v>
      </c>
      <c r="S8" s="105" t="s">
        <v>218</v>
      </c>
      <c r="T8" s="105" t="s">
        <v>168</v>
      </c>
      <c r="U8" s="105" t="s">
        <v>218</v>
      </c>
      <c r="V8" s="42" t="s">
        <v>169</v>
      </c>
      <c r="W8" s="105" t="s">
        <v>218</v>
      </c>
      <c r="X8" s="105" t="s">
        <v>170</v>
      </c>
      <c r="Y8" s="105" t="s">
        <v>218</v>
      </c>
      <c r="Z8" s="42" t="s">
        <v>172</v>
      </c>
      <c r="AA8" s="42" t="s">
        <v>218</v>
      </c>
      <c r="AB8" s="42" t="s">
        <v>173</v>
      </c>
      <c r="AC8" s="283" t="s">
        <v>218</v>
      </c>
      <c r="AD8" s="143" t="s">
        <v>175</v>
      </c>
      <c r="AE8" s="42" t="s">
        <v>218</v>
      </c>
      <c r="AF8" s="42" t="s">
        <v>176</v>
      </c>
      <c r="AG8" s="42" t="s">
        <v>218</v>
      </c>
      <c r="AH8" s="42" t="s">
        <v>177</v>
      </c>
      <c r="AI8" s="42" t="s">
        <v>218</v>
      </c>
      <c r="AJ8" s="42" t="s">
        <v>178</v>
      </c>
      <c r="AK8" s="105" t="s">
        <v>218</v>
      </c>
      <c r="AL8" s="105" t="s">
        <v>180</v>
      </c>
      <c r="AM8" s="105" t="s">
        <v>218</v>
      </c>
      <c r="AN8" s="42" t="s">
        <v>181</v>
      </c>
      <c r="AO8" s="105" t="s">
        <v>218</v>
      </c>
      <c r="AP8" s="105" t="s">
        <v>182</v>
      </c>
      <c r="AQ8" s="105"/>
      <c r="AR8" s="376"/>
      <c r="AS8" s="43"/>
      <c r="AT8" s="368"/>
    </row>
    <row r="9" spans="1:46">
      <c r="A9" s="363"/>
      <c r="B9" s="366"/>
      <c r="C9" s="366"/>
      <c r="D9" s="366"/>
      <c r="E9" s="44" t="s">
        <v>218</v>
      </c>
      <c r="F9" s="369"/>
      <c r="G9" s="144"/>
      <c r="H9" s="45"/>
      <c r="I9" s="45"/>
      <c r="J9" s="46"/>
      <c r="K9" s="45"/>
      <c r="L9" s="45"/>
      <c r="M9" s="45"/>
      <c r="N9" s="46"/>
      <c r="O9" s="276"/>
      <c r="P9" s="45"/>
      <c r="Q9" s="45"/>
      <c r="R9" s="46"/>
      <c r="S9" s="45"/>
      <c r="T9" s="45"/>
      <c r="U9" s="45"/>
      <c r="V9" s="46"/>
      <c r="W9" s="45"/>
      <c r="X9" s="45"/>
      <c r="Y9" s="45"/>
      <c r="Z9" s="46"/>
      <c r="AA9" s="46"/>
      <c r="AB9" s="46"/>
      <c r="AC9" s="284"/>
      <c r="AD9" s="46"/>
      <c r="AE9" s="46"/>
      <c r="AF9" s="46"/>
      <c r="AG9" s="46"/>
      <c r="AH9" s="46"/>
      <c r="AI9" s="46"/>
      <c r="AJ9" s="46"/>
      <c r="AK9" s="45"/>
      <c r="AL9" s="45"/>
      <c r="AM9" s="45"/>
      <c r="AN9" s="46"/>
      <c r="AO9" s="45"/>
      <c r="AP9" s="45"/>
      <c r="AQ9" s="45"/>
      <c r="AR9" s="377"/>
      <c r="AS9" s="47"/>
      <c r="AT9" s="369"/>
    </row>
    <row r="10" spans="1:46">
      <c r="A10" s="5">
        <v>1</v>
      </c>
      <c r="B10" s="5">
        <v>2</v>
      </c>
      <c r="C10" s="6"/>
      <c r="D10" s="5">
        <v>4</v>
      </c>
      <c r="E10" s="48"/>
      <c r="F10" s="50"/>
      <c r="G10" s="50"/>
      <c r="H10" s="50"/>
      <c r="I10" s="50"/>
      <c r="J10" s="50"/>
      <c r="K10" s="50"/>
      <c r="L10" s="50"/>
      <c r="M10" s="50"/>
      <c r="N10" s="50"/>
      <c r="O10" s="277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77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</row>
    <row r="11" spans="1:46">
      <c r="A11" s="5"/>
      <c r="B11" s="5"/>
      <c r="C11" s="6"/>
      <c r="D11" s="5"/>
      <c r="E11" s="48"/>
      <c r="F11" s="50"/>
      <c r="G11" s="50"/>
      <c r="H11" s="50"/>
      <c r="I11" s="50"/>
      <c r="J11" s="50"/>
      <c r="K11" s="50"/>
      <c r="L11" s="50"/>
      <c r="M11" s="50"/>
      <c r="N11" s="50"/>
      <c r="O11" s="277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277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</row>
    <row r="12" spans="1:46">
      <c r="A12" s="7" t="s">
        <v>15</v>
      </c>
      <c r="B12" s="7" t="s">
        <v>15</v>
      </c>
      <c r="C12" s="8"/>
      <c r="D12" s="10" t="s">
        <v>17</v>
      </c>
      <c r="E12" s="10"/>
      <c r="F12" s="50">
        <v>28535462236</v>
      </c>
      <c r="G12" s="50"/>
      <c r="H12" s="50">
        <v>33790000</v>
      </c>
      <c r="I12" s="50"/>
      <c r="J12" s="50">
        <v>307001000</v>
      </c>
      <c r="K12" s="50"/>
      <c r="L12" s="50">
        <v>4374433835</v>
      </c>
      <c r="M12" s="50"/>
      <c r="N12" s="50">
        <v>254670000</v>
      </c>
      <c r="O12" s="50"/>
      <c r="P12" s="1">
        <v>24221204330.999992</v>
      </c>
      <c r="Q12" s="50"/>
      <c r="R12" s="50">
        <v>1068962274</v>
      </c>
      <c r="S12" s="50"/>
      <c r="T12" s="50"/>
      <c r="U12" s="50"/>
      <c r="V12" s="50">
        <v>2040733125.2</v>
      </c>
      <c r="W12" s="50"/>
      <c r="X12" s="50">
        <v>7350000</v>
      </c>
      <c r="Y12" s="50"/>
      <c r="Z12" s="50">
        <v>122943319701.72</v>
      </c>
      <c r="AA12" s="50"/>
      <c r="AB12" s="50">
        <v>800000</v>
      </c>
      <c r="AC12" s="50"/>
      <c r="AD12" s="50">
        <v>157044404</v>
      </c>
      <c r="AE12" s="50"/>
      <c r="AF12" s="50">
        <v>1819620667.1099999</v>
      </c>
      <c r="AG12" s="50"/>
      <c r="AH12" s="50">
        <v>196590800</v>
      </c>
      <c r="AI12" s="50"/>
      <c r="AJ12" s="50">
        <v>99095000</v>
      </c>
      <c r="AK12" s="50"/>
      <c r="AL12" s="50">
        <v>8796136337.3799992</v>
      </c>
      <c r="AM12" s="50"/>
      <c r="AN12" s="50">
        <v>2702446104</v>
      </c>
      <c r="AO12" s="50"/>
      <c r="AP12" s="50">
        <v>16666100</v>
      </c>
      <c r="AQ12" s="50"/>
      <c r="AR12" s="50"/>
      <c r="AS12" s="50">
        <f>E12+G12+I12+K12+M12+O12+Q12+S12+U12+W12+Y12+AA12+AC12+AE12+AG12+AI12+AK12+AM12+AO12+AQ12</f>
        <v>0</v>
      </c>
      <c r="AT12" s="50">
        <f>F12+H12+J12+L12+N12+P12+R12+T12+V12+X12+Z12+AB12+AD12+AF12+AH12+AJ12+AL12+AN12+AP12+AR12</f>
        <v>197575325915.40997</v>
      </c>
    </row>
    <row r="13" spans="1:46" s="18" customFormat="1">
      <c r="A13" s="16">
        <v>2</v>
      </c>
      <c r="B13" s="16" t="s">
        <v>18</v>
      </c>
      <c r="C13" s="16" t="s">
        <v>19</v>
      </c>
      <c r="D13" s="17" t="s">
        <v>20</v>
      </c>
      <c r="E13" s="145">
        <v>2</v>
      </c>
      <c r="F13" s="102">
        <v>319247500</v>
      </c>
      <c r="G13" s="102">
        <v>15</v>
      </c>
      <c r="H13" s="102">
        <v>242548050</v>
      </c>
      <c r="I13" s="102">
        <v>70</v>
      </c>
      <c r="J13" s="102">
        <v>3470358672.9000001</v>
      </c>
      <c r="K13" s="102"/>
      <c r="L13" s="102"/>
      <c r="M13" s="102"/>
      <c r="N13" s="102"/>
      <c r="O13" s="278">
        <v>566</v>
      </c>
      <c r="P13" s="102">
        <v>1927075146.5799999</v>
      </c>
      <c r="Q13" s="102">
        <v>52</v>
      </c>
      <c r="R13" s="102">
        <v>180040750</v>
      </c>
      <c r="S13" s="102">
        <v>979</v>
      </c>
      <c r="T13" s="102">
        <v>5264929337.5299997</v>
      </c>
      <c r="U13" s="102">
        <v>29</v>
      </c>
      <c r="V13" s="102">
        <v>925938212.94000006</v>
      </c>
      <c r="W13" s="102">
        <v>1</v>
      </c>
      <c r="X13" s="102">
        <v>19415000</v>
      </c>
      <c r="Y13" s="102">
        <v>23</v>
      </c>
      <c r="Z13" s="102">
        <v>11965687321</v>
      </c>
      <c r="AA13" s="102"/>
      <c r="AB13" s="102"/>
      <c r="AC13" s="278">
        <v>1</v>
      </c>
      <c r="AD13" s="102">
        <v>88010744</v>
      </c>
      <c r="AE13" s="102"/>
      <c r="AF13" s="102"/>
      <c r="AG13" s="102">
        <v>6</v>
      </c>
      <c r="AH13" s="102">
        <v>60667960</v>
      </c>
      <c r="AI13" s="102"/>
      <c r="AJ13" s="102"/>
      <c r="AK13" s="102"/>
      <c r="AL13" s="102"/>
      <c r="AM13" s="102"/>
      <c r="AN13" s="102"/>
      <c r="AO13" s="102"/>
      <c r="AP13" s="102"/>
      <c r="AQ13" s="102">
        <v>2</v>
      </c>
      <c r="AR13" s="102">
        <v>780683400</v>
      </c>
      <c r="AS13" s="50">
        <f>E13+G13+I13+K13+M13+O13+Q13+S13+U13+W13+Y13+AA13+AC13+AE13+AG13+AI13+AK13+AM13+AO13+AQ13</f>
        <v>1746</v>
      </c>
      <c r="AT13" s="50">
        <f>F13+H13+J13+L13+N13+P13+R13+T13+V13+X13+Z13+AB13+AD13+AF13+AH13+AJ13+AL13+AN13+AP13+AR13</f>
        <v>25244602094.949997</v>
      </c>
    </row>
    <row r="14" spans="1:46">
      <c r="A14" s="7">
        <v>3</v>
      </c>
      <c r="B14" s="7" t="s">
        <v>21</v>
      </c>
      <c r="C14" s="7" t="s">
        <v>22</v>
      </c>
      <c r="D14" s="8" t="s">
        <v>23</v>
      </c>
      <c r="E14" s="10">
        <v>1</v>
      </c>
      <c r="F14" s="15">
        <v>530750000</v>
      </c>
      <c r="G14" s="15">
        <v>9</v>
      </c>
      <c r="H14" s="15">
        <v>825548500</v>
      </c>
      <c r="I14" s="15">
        <v>18</v>
      </c>
      <c r="J14" s="15">
        <v>638364500</v>
      </c>
      <c r="K14" s="15"/>
      <c r="L14" s="15"/>
      <c r="M14" s="15"/>
      <c r="N14" s="15"/>
      <c r="O14" s="188">
        <v>355</v>
      </c>
      <c r="P14" s="15">
        <v>1387419880</v>
      </c>
      <c r="Q14" s="15">
        <v>12</v>
      </c>
      <c r="R14" s="15">
        <v>49874350.899999999</v>
      </c>
      <c r="S14" s="15">
        <v>367</v>
      </c>
      <c r="T14" s="15">
        <v>8310682848.1599998</v>
      </c>
      <c r="U14" s="15">
        <v>1</v>
      </c>
      <c r="V14" s="15">
        <v>25300000</v>
      </c>
      <c r="W14" s="15"/>
      <c r="X14" s="15"/>
      <c r="Y14" s="15">
        <v>24</v>
      </c>
      <c r="Z14" s="15">
        <v>18062268846.330002</v>
      </c>
      <c r="AA14" s="15"/>
      <c r="AB14" s="15"/>
      <c r="AC14" s="188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>
        <v>4</v>
      </c>
      <c r="AR14" s="15">
        <v>3642694500</v>
      </c>
      <c r="AS14" s="50">
        <f t="shared" ref="AS14:AS53" si="0">E14+G14+I14+K14+M14+O14+Q14+S14+U14+W14+Y14+AA14+AC14+AE14+AG14+AI14+AK14+AM14+AO14+AQ14</f>
        <v>791</v>
      </c>
      <c r="AT14" s="50">
        <f t="shared" ref="AT14:AT53" si="1">F14+H14+J14+L14+N14+P14+R14+T14+V14+X14+Z14+AB14+AD14+AF14+AH14+AJ14+AL14+AN14+AP14+AR14</f>
        <v>33472903425.389999</v>
      </c>
    </row>
    <row r="15" spans="1:46">
      <c r="A15" s="7">
        <v>4</v>
      </c>
      <c r="B15" s="7" t="s">
        <v>24</v>
      </c>
      <c r="C15" s="7" t="s">
        <v>25</v>
      </c>
      <c r="D15" s="8" t="s">
        <v>26</v>
      </c>
      <c r="E15" s="10"/>
      <c r="F15" s="15"/>
      <c r="G15" s="15">
        <v>2</v>
      </c>
      <c r="H15" s="15">
        <v>1255452660</v>
      </c>
      <c r="I15" s="15">
        <v>11</v>
      </c>
      <c r="J15" s="15">
        <v>1072593000</v>
      </c>
      <c r="K15" s="15">
        <v>3</v>
      </c>
      <c r="L15" s="15">
        <v>106205000</v>
      </c>
      <c r="M15" s="15">
        <v>1</v>
      </c>
      <c r="N15" s="15">
        <v>5995000</v>
      </c>
      <c r="O15" s="188">
        <v>44</v>
      </c>
      <c r="P15" s="15">
        <v>192808000</v>
      </c>
      <c r="Q15" s="15">
        <v>6</v>
      </c>
      <c r="R15" s="15">
        <v>15812500</v>
      </c>
      <c r="S15" s="15"/>
      <c r="T15" s="15"/>
      <c r="U15" s="15">
        <v>20</v>
      </c>
      <c r="V15" s="15">
        <v>19800000</v>
      </c>
      <c r="W15" s="15"/>
      <c r="X15" s="15"/>
      <c r="Y15" s="15"/>
      <c r="Z15" s="15"/>
      <c r="AA15" s="15"/>
      <c r="AB15" s="15"/>
      <c r="AC15" s="188">
        <v>347</v>
      </c>
      <c r="AD15" s="15">
        <v>154571145954.5</v>
      </c>
      <c r="AE15" s="15">
        <v>71</v>
      </c>
      <c r="AF15" s="15">
        <v>14162945500</v>
      </c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>
        <v>1</v>
      </c>
      <c r="AR15" s="15">
        <v>495231468.24000001</v>
      </c>
      <c r="AS15" s="50">
        <f t="shared" si="0"/>
        <v>506</v>
      </c>
      <c r="AT15" s="50">
        <f t="shared" si="1"/>
        <v>171897989082.73999</v>
      </c>
    </row>
    <row r="16" spans="1:46" s="22" customFormat="1">
      <c r="A16" s="20">
        <v>5</v>
      </c>
      <c r="B16" s="20" t="s">
        <v>27</v>
      </c>
      <c r="C16" s="20" t="s">
        <v>28</v>
      </c>
      <c r="D16" s="21" t="s">
        <v>29</v>
      </c>
      <c r="E16" s="107"/>
      <c r="F16" s="103"/>
      <c r="G16" s="103">
        <v>4</v>
      </c>
      <c r="H16" s="103">
        <v>19250000</v>
      </c>
      <c r="I16" s="103">
        <v>14</v>
      </c>
      <c r="J16" s="141">
        <v>584461000</v>
      </c>
      <c r="K16" s="103">
        <v>1</v>
      </c>
      <c r="L16" s="103">
        <v>14960000</v>
      </c>
      <c r="M16" s="103">
        <v>8</v>
      </c>
      <c r="N16" s="103">
        <v>51975000</v>
      </c>
      <c r="O16" s="279">
        <v>80</v>
      </c>
      <c r="P16" s="103">
        <v>466827950</v>
      </c>
      <c r="Q16" s="103">
        <v>17</v>
      </c>
      <c r="R16" s="103">
        <v>47285000</v>
      </c>
      <c r="S16" s="103"/>
      <c r="T16" s="103"/>
      <c r="U16" s="103"/>
      <c r="V16" s="103"/>
      <c r="W16" s="103"/>
      <c r="X16" s="103"/>
      <c r="Y16" s="103">
        <v>73</v>
      </c>
      <c r="Z16" s="103">
        <v>19883578762.119999</v>
      </c>
      <c r="AA16" s="103">
        <v>2</v>
      </c>
      <c r="AB16" s="103">
        <v>198251169</v>
      </c>
      <c r="AC16" s="279">
        <v>280</v>
      </c>
      <c r="AD16" s="103">
        <v>34995608000</v>
      </c>
      <c r="AE16" s="103">
        <v>55</v>
      </c>
      <c r="AF16" s="103">
        <v>6424731000</v>
      </c>
      <c r="AG16" s="103">
        <v>33</v>
      </c>
      <c r="AH16" s="103">
        <v>5122652950</v>
      </c>
      <c r="AI16" s="103">
        <v>67</v>
      </c>
      <c r="AJ16" s="103">
        <v>23613644000</v>
      </c>
      <c r="AK16" s="103"/>
      <c r="AL16" s="103"/>
      <c r="AM16" s="103"/>
      <c r="AN16" s="103"/>
      <c r="AO16" s="103"/>
      <c r="AP16" s="103"/>
      <c r="AQ16" s="103"/>
      <c r="AR16" s="103"/>
      <c r="AS16" s="50">
        <f t="shared" si="0"/>
        <v>634</v>
      </c>
      <c r="AT16" s="50">
        <f t="shared" si="1"/>
        <v>91423224831.119995</v>
      </c>
    </row>
    <row r="17" spans="1:46" s="22" customFormat="1">
      <c r="A17" s="20">
        <v>6</v>
      </c>
      <c r="B17" s="20" t="s">
        <v>30</v>
      </c>
      <c r="C17" s="20" t="s">
        <v>31</v>
      </c>
      <c r="D17" s="21" t="s">
        <v>32</v>
      </c>
      <c r="E17" s="107"/>
      <c r="F17" s="103"/>
      <c r="G17" s="103"/>
      <c r="H17" s="103"/>
      <c r="I17" s="103">
        <v>1</v>
      </c>
      <c r="J17" s="103">
        <v>293490000</v>
      </c>
      <c r="K17" s="103"/>
      <c r="L17" s="103"/>
      <c r="M17" s="103"/>
      <c r="N17" s="103"/>
      <c r="O17" s="279">
        <v>65</v>
      </c>
      <c r="P17" s="103">
        <v>426835700</v>
      </c>
      <c r="Q17" s="103">
        <v>3</v>
      </c>
      <c r="R17" s="103">
        <v>57860000</v>
      </c>
      <c r="S17" s="103"/>
      <c r="T17" s="103"/>
      <c r="U17" s="103"/>
      <c r="V17" s="103"/>
      <c r="W17" s="103"/>
      <c r="X17" s="103"/>
      <c r="Y17" s="103">
        <v>9</v>
      </c>
      <c r="Z17" s="103">
        <v>5203198033</v>
      </c>
      <c r="AA17" s="103">
        <v>10</v>
      </c>
      <c r="AB17" s="103">
        <v>14500000</v>
      </c>
      <c r="AC17" s="279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50">
        <f t="shared" si="0"/>
        <v>88</v>
      </c>
      <c r="AT17" s="50">
        <f t="shared" si="1"/>
        <v>5995883733</v>
      </c>
    </row>
    <row r="18" spans="1:46" s="22" customFormat="1">
      <c r="A18" s="20">
        <v>7</v>
      </c>
      <c r="B18" s="20" t="s">
        <v>33</v>
      </c>
      <c r="C18" s="20" t="s">
        <v>34</v>
      </c>
      <c r="D18" s="21" t="s">
        <v>35</v>
      </c>
      <c r="E18" s="107">
        <v>1</v>
      </c>
      <c r="F18" s="103">
        <v>487250000</v>
      </c>
      <c r="G18" s="103"/>
      <c r="H18" s="103"/>
      <c r="I18" s="103">
        <v>4</v>
      </c>
      <c r="J18" s="103">
        <v>223388000</v>
      </c>
      <c r="K18" s="141">
        <v>1</v>
      </c>
      <c r="L18" s="141">
        <v>3998500</v>
      </c>
      <c r="M18" s="103"/>
      <c r="N18" s="103"/>
      <c r="O18" s="279">
        <v>34</v>
      </c>
      <c r="P18" s="103">
        <v>165943910</v>
      </c>
      <c r="Q18" s="103">
        <v>8</v>
      </c>
      <c r="R18" s="103">
        <v>151328100</v>
      </c>
      <c r="S18" s="103"/>
      <c r="T18" s="103"/>
      <c r="U18" s="103"/>
      <c r="V18" s="103"/>
      <c r="W18" s="103"/>
      <c r="X18" s="103"/>
      <c r="Y18" s="103">
        <v>27</v>
      </c>
      <c r="Z18" s="103">
        <v>654691296</v>
      </c>
      <c r="AA18" s="103">
        <v>159</v>
      </c>
      <c r="AB18" s="103">
        <v>249773650</v>
      </c>
      <c r="AC18" s="279"/>
      <c r="AD18" s="103"/>
      <c r="AE18" s="103"/>
      <c r="AF18" s="103"/>
      <c r="AG18" s="103">
        <v>1</v>
      </c>
      <c r="AH18" s="103">
        <v>9999000</v>
      </c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50">
        <f t="shared" si="0"/>
        <v>235</v>
      </c>
      <c r="AT18" s="50">
        <f t="shared" si="1"/>
        <v>1946372456</v>
      </c>
    </row>
    <row r="19" spans="1:46" s="22" customFormat="1">
      <c r="A19" s="20">
        <v>8</v>
      </c>
      <c r="B19" s="20" t="s">
        <v>36</v>
      </c>
      <c r="C19" s="20" t="s">
        <v>37</v>
      </c>
      <c r="D19" s="21" t="s">
        <v>38</v>
      </c>
      <c r="E19" s="107"/>
      <c r="F19" s="103"/>
      <c r="G19" s="103"/>
      <c r="H19" s="103"/>
      <c r="I19" s="141">
        <v>53</v>
      </c>
      <c r="J19" s="141">
        <v>251175000</v>
      </c>
      <c r="K19" s="103">
        <v>6</v>
      </c>
      <c r="L19" s="103">
        <v>14850000</v>
      </c>
      <c r="M19" s="141">
        <v>4</v>
      </c>
      <c r="N19" s="141">
        <v>198275000</v>
      </c>
      <c r="O19" s="279">
        <v>52</v>
      </c>
      <c r="P19" s="103">
        <v>160002700</v>
      </c>
      <c r="Q19" s="103">
        <v>1</v>
      </c>
      <c r="R19" s="103">
        <v>14971000</v>
      </c>
      <c r="S19" s="103"/>
      <c r="T19" s="103"/>
      <c r="U19" s="103">
        <v>12</v>
      </c>
      <c r="V19" s="103">
        <v>133485000</v>
      </c>
      <c r="W19" s="103"/>
      <c r="X19" s="103"/>
      <c r="Y19" s="103">
        <v>3</v>
      </c>
      <c r="Z19" s="103">
        <v>353901694</v>
      </c>
      <c r="AA19" s="103"/>
      <c r="AB19" s="103"/>
      <c r="AC19" s="279"/>
      <c r="AD19" s="103"/>
      <c r="AE19" s="103">
        <v>3</v>
      </c>
      <c r="AF19" s="103">
        <v>275122000</v>
      </c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50">
        <f t="shared" si="0"/>
        <v>134</v>
      </c>
      <c r="AT19" s="50">
        <f t="shared" si="1"/>
        <v>1401782394</v>
      </c>
    </row>
    <row r="20" spans="1:46" s="22" customFormat="1">
      <c r="A20" s="20">
        <v>9</v>
      </c>
      <c r="B20" s="20" t="s">
        <v>39</v>
      </c>
      <c r="C20" s="20" t="s">
        <v>40</v>
      </c>
      <c r="D20" s="21" t="s">
        <v>41</v>
      </c>
      <c r="E20" s="107"/>
      <c r="F20" s="103"/>
      <c r="G20" s="103"/>
      <c r="H20" s="103"/>
      <c r="I20" s="103">
        <v>3</v>
      </c>
      <c r="J20" s="103">
        <v>87750000</v>
      </c>
      <c r="K20" s="103"/>
      <c r="L20" s="103"/>
      <c r="M20" s="103"/>
      <c r="N20" s="103"/>
      <c r="O20" s="279">
        <v>11</v>
      </c>
      <c r="P20" s="103">
        <v>230900000</v>
      </c>
      <c r="Q20" s="103">
        <v>1</v>
      </c>
      <c r="R20" s="103">
        <v>2997500</v>
      </c>
      <c r="S20" s="103"/>
      <c r="T20" s="103"/>
      <c r="U20" s="103"/>
      <c r="V20" s="103"/>
      <c r="W20" s="103"/>
      <c r="X20" s="103"/>
      <c r="Y20" s="103">
        <v>2</v>
      </c>
      <c r="Z20" s="103">
        <v>304701000</v>
      </c>
      <c r="AA20" s="103"/>
      <c r="AB20" s="103"/>
      <c r="AC20" s="279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50">
        <f t="shared" si="0"/>
        <v>17</v>
      </c>
      <c r="AT20" s="50">
        <f t="shared" si="1"/>
        <v>626348500</v>
      </c>
    </row>
    <row r="21" spans="1:46" s="22" customFormat="1">
      <c r="A21" s="20">
        <v>10</v>
      </c>
      <c r="B21" s="20" t="s">
        <v>42</v>
      </c>
      <c r="C21" s="20" t="s">
        <v>43</v>
      </c>
      <c r="D21" s="21" t="s">
        <v>44</v>
      </c>
      <c r="E21" s="107"/>
      <c r="F21" s="103"/>
      <c r="G21" s="103"/>
      <c r="H21" s="103"/>
      <c r="I21" s="103"/>
      <c r="J21" s="103"/>
      <c r="K21" s="103"/>
      <c r="L21" s="103"/>
      <c r="M21" s="103">
        <v>2</v>
      </c>
      <c r="N21" s="103">
        <v>27390000</v>
      </c>
      <c r="O21" s="279">
        <v>10</v>
      </c>
      <c r="P21" s="103">
        <v>43027170</v>
      </c>
      <c r="Q21" s="103">
        <v>7</v>
      </c>
      <c r="R21" s="103">
        <v>75849000</v>
      </c>
      <c r="S21" s="103"/>
      <c r="T21" s="103"/>
      <c r="U21" s="103"/>
      <c r="V21" s="103"/>
      <c r="W21" s="103"/>
      <c r="X21" s="103"/>
      <c r="Y21" s="103">
        <v>9</v>
      </c>
      <c r="Z21" s="103">
        <v>1187005000</v>
      </c>
      <c r="AA21" s="103"/>
      <c r="AB21" s="103"/>
      <c r="AC21" s="279">
        <v>1</v>
      </c>
      <c r="AD21" s="103">
        <v>41625000</v>
      </c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50">
        <f t="shared" si="0"/>
        <v>29</v>
      </c>
      <c r="AT21" s="50">
        <f t="shared" si="1"/>
        <v>1374896170</v>
      </c>
    </row>
    <row r="22" spans="1:46" s="22" customFormat="1">
      <c r="A22" s="20">
        <v>11</v>
      </c>
      <c r="B22" s="20" t="s">
        <v>45</v>
      </c>
      <c r="C22" s="20" t="s">
        <v>46</v>
      </c>
      <c r="D22" s="21" t="s">
        <v>47</v>
      </c>
      <c r="E22" s="107">
        <v>1</v>
      </c>
      <c r="F22" s="103">
        <v>755000000</v>
      </c>
      <c r="G22" s="103"/>
      <c r="H22" s="103"/>
      <c r="I22" s="141">
        <v>1</v>
      </c>
      <c r="J22" s="141">
        <v>181458000</v>
      </c>
      <c r="K22" s="141">
        <v>1</v>
      </c>
      <c r="L22" s="141">
        <v>1250000</v>
      </c>
      <c r="M22" s="141">
        <v>1</v>
      </c>
      <c r="N22" s="141">
        <v>2500000</v>
      </c>
      <c r="O22" s="279">
        <v>77</v>
      </c>
      <c r="P22" s="103">
        <v>134060846</v>
      </c>
      <c r="Q22" s="103">
        <v>3</v>
      </c>
      <c r="R22" s="103">
        <v>20430000</v>
      </c>
      <c r="S22" s="103">
        <v>1</v>
      </c>
      <c r="T22" s="103">
        <v>2250000</v>
      </c>
      <c r="U22" s="103"/>
      <c r="V22" s="103"/>
      <c r="W22" s="103"/>
      <c r="X22" s="103"/>
      <c r="Y22" s="103">
        <v>13</v>
      </c>
      <c r="Z22" s="103">
        <v>1202139000</v>
      </c>
      <c r="AA22" s="103"/>
      <c r="AB22" s="103"/>
      <c r="AC22" s="279"/>
      <c r="AD22" s="103"/>
      <c r="AE22" s="103"/>
      <c r="AF22" s="103"/>
      <c r="AG22" s="103">
        <v>1</v>
      </c>
      <c r="AH22" s="103">
        <v>10934000</v>
      </c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50">
        <f t="shared" si="0"/>
        <v>99</v>
      </c>
      <c r="AT22" s="50">
        <f t="shared" si="1"/>
        <v>2310021846</v>
      </c>
    </row>
    <row r="23" spans="1:46">
      <c r="A23" s="7">
        <v>12</v>
      </c>
      <c r="B23" s="7" t="s">
        <v>48</v>
      </c>
      <c r="C23" s="7" t="s">
        <v>49</v>
      </c>
      <c r="D23" s="8" t="s">
        <v>50</v>
      </c>
      <c r="E23" s="10"/>
      <c r="F23" s="15"/>
      <c r="G23" s="15"/>
      <c r="H23" s="15"/>
      <c r="I23" s="15">
        <v>4</v>
      </c>
      <c r="J23" s="15">
        <v>64000000</v>
      </c>
      <c r="K23" s="15"/>
      <c r="L23" s="15"/>
      <c r="M23" s="15"/>
      <c r="N23" s="15"/>
      <c r="O23" s="188">
        <v>59</v>
      </c>
      <c r="P23" s="1">
        <v>225034700</v>
      </c>
      <c r="Q23" s="15">
        <v>2</v>
      </c>
      <c r="R23" s="15">
        <v>21450000</v>
      </c>
      <c r="S23" s="15"/>
      <c r="T23" s="15"/>
      <c r="U23" s="15"/>
      <c r="V23" s="15"/>
      <c r="W23" s="15"/>
      <c r="X23" s="15"/>
      <c r="Y23" s="15">
        <v>5</v>
      </c>
      <c r="Z23" s="15">
        <v>10882469120</v>
      </c>
      <c r="AA23" s="15"/>
      <c r="AB23" s="15"/>
      <c r="AC23" s="188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50">
        <f t="shared" si="0"/>
        <v>70</v>
      </c>
      <c r="AT23" s="50">
        <f t="shared" si="1"/>
        <v>11192953820</v>
      </c>
    </row>
    <row r="24" spans="1:46">
      <c r="A24" s="7">
        <v>13</v>
      </c>
      <c r="B24" s="7" t="s">
        <v>51</v>
      </c>
      <c r="C24" s="7" t="s">
        <v>52</v>
      </c>
      <c r="D24" s="8" t="s">
        <v>53</v>
      </c>
      <c r="E24" s="10"/>
      <c r="F24" s="15"/>
      <c r="G24" s="15">
        <v>6</v>
      </c>
      <c r="H24" s="15">
        <v>12000000</v>
      </c>
      <c r="I24" s="15">
        <v>6</v>
      </c>
      <c r="J24" s="15">
        <v>249927000</v>
      </c>
      <c r="K24" s="15"/>
      <c r="L24" s="15"/>
      <c r="M24" s="141">
        <v>1</v>
      </c>
      <c r="N24" s="141">
        <v>1500000</v>
      </c>
      <c r="O24" s="188">
        <v>46</v>
      </c>
      <c r="P24" s="15">
        <v>112800000</v>
      </c>
      <c r="Q24" s="15">
        <v>10</v>
      </c>
      <c r="R24" s="15">
        <v>20250000</v>
      </c>
      <c r="S24" s="15"/>
      <c r="T24" s="15"/>
      <c r="U24" s="15"/>
      <c r="V24" s="15"/>
      <c r="W24" s="15"/>
      <c r="X24" s="15"/>
      <c r="Y24" s="15">
        <v>22</v>
      </c>
      <c r="Z24" s="15">
        <v>4177809944.2199998</v>
      </c>
      <c r="AA24" s="15">
        <v>10</v>
      </c>
      <c r="AB24" s="15">
        <v>14500000</v>
      </c>
      <c r="AC24" s="188">
        <v>3</v>
      </c>
      <c r="AD24" s="15">
        <v>493574496.76999998</v>
      </c>
      <c r="AE24" s="15">
        <v>1</v>
      </c>
      <c r="AF24" s="15">
        <v>528875000</v>
      </c>
      <c r="AG24" s="15">
        <v>1</v>
      </c>
      <c r="AH24" s="15">
        <v>515808250</v>
      </c>
      <c r="AI24" s="15"/>
      <c r="AJ24" s="15"/>
      <c r="AK24" s="15"/>
      <c r="AL24" s="15"/>
      <c r="AM24" s="15">
        <v>1</v>
      </c>
      <c r="AN24" s="15">
        <v>34760000</v>
      </c>
      <c r="AO24" s="15"/>
      <c r="AP24" s="15"/>
      <c r="AQ24" s="15"/>
      <c r="AR24" s="15"/>
      <c r="AS24" s="50">
        <f t="shared" si="0"/>
        <v>107</v>
      </c>
      <c r="AT24" s="50">
        <f t="shared" si="1"/>
        <v>6161804690.9899998</v>
      </c>
    </row>
    <row r="25" spans="1:46">
      <c r="A25" s="7">
        <v>14</v>
      </c>
      <c r="B25" s="7" t="s">
        <v>54</v>
      </c>
      <c r="C25" s="7" t="s">
        <v>55</v>
      </c>
      <c r="D25" s="8" t="s">
        <v>56</v>
      </c>
      <c r="E25" s="10"/>
      <c r="F25" s="15"/>
      <c r="G25" s="15"/>
      <c r="H25" s="15"/>
      <c r="I25" s="15"/>
      <c r="J25" s="15"/>
      <c r="K25" s="15"/>
      <c r="L25" s="15"/>
      <c r="M25" s="15"/>
      <c r="N25" s="15"/>
      <c r="O25" s="188">
        <v>10</v>
      </c>
      <c r="P25" s="15">
        <v>33895000</v>
      </c>
      <c r="Q25" s="15">
        <v>1</v>
      </c>
      <c r="R25" s="15">
        <v>7452500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88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50">
        <f t="shared" si="0"/>
        <v>11</v>
      </c>
      <c r="AT25" s="50">
        <f t="shared" si="1"/>
        <v>41347500</v>
      </c>
    </row>
    <row r="26" spans="1:46">
      <c r="A26" s="7">
        <v>15</v>
      </c>
      <c r="B26" s="7" t="s">
        <v>57</v>
      </c>
      <c r="C26" s="7" t="s">
        <v>58</v>
      </c>
      <c r="D26" s="8" t="s">
        <v>59</v>
      </c>
      <c r="E26" s="10"/>
      <c r="F26" s="15"/>
      <c r="G26" s="15"/>
      <c r="H26" s="15"/>
      <c r="I26" s="15">
        <v>10</v>
      </c>
      <c r="J26" s="15">
        <v>184800000</v>
      </c>
      <c r="K26" s="15">
        <v>1</v>
      </c>
      <c r="L26" s="15">
        <v>7700000</v>
      </c>
      <c r="M26" s="15"/>
      <c r="N26" s="15"/>
      <c r="O26" s="188">
        <v>3</v>
      </c>
      <c r="P26" s="15">
        <v>8999650</v>
      </c>
      <c r="Q26" s="15">
        <v>2</v>
      </c>
      <c r="R26" s="15">
        <v>16929000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88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50">
        <f t="shared" si="0"/>
        <v>16</v>
      </c>
      <c r="AT26" s="50">
        <f t="shared" si="1"/>
        <v>218428650</v>
      </c>
    </row>
    <row r="27" spans="1:46">
      <c r="A27" s="7">
        <v>16</v>
      </c>
      <c r="B27" s="7" t="s">
        <v>60</v>
      </c>
      <c r="C27" s="7"/>
      <c r="D27" s="8" t="s">
        <v>61</v>
      </c>
      <c r="E27" s="10"/>
      <c r="F27" s="15"/>
      <c r="G27" s="15"/>
      <c r="H27" s="15"/>
      <c r="I27" s="15">
        <v>10</v>
      </c>
      <c r="J27" s="141">
        <v>2102643500</v>
      </c>
      <c r="K27" s="15">
        <v>1</v>
      </c>
      <c r="L27" s="15">
        <v>91960000</v>
      </c>
      <c r="M27" s="15"/>
      <c r="N27" s="15"/>
      <c r="O27" s="188">
        <v>2</v>
      </c>
      <c r="P27" s="15">
        <v>73062000</v>
      </c>
      <c r="Q27" s="15"/>
      <c r="R27" s="15"/>
      <c r="S27" s="15"/>
      <c r="T27" s="15"/>
      <c r="U27" s="15"/>
      <c r="V27" s="15"/>
      <c r="W27" s="15">
        <v>18</v>
      </c>
      <c r="X27" s="15">
        <v>51425000</v>
      </c>
      <c r="Y27" s="15"/>
      <c r="Z27" s="15"/>
      <c r="AA27" s="15">
        <v>3</v>
      </c>
      <c r="AB27" s="15">
        <v>133110000</v>
      </c>
      <c r="AC27" s="188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50">
        <f t="shared" si="0"/>
        <v>34</v>
      </c>
      <c r="AT27" s="50">
        <f t="shared" si="1"/>
        <v>2452200500</v>
      </c>
    </row>
    <row r="28" spans="1:46">
      <c r="A28" s="7">
        <v>17</v>
      </c>
      <c r="B28" s="7" t="s">
        <v>62</v>
      </c>
      <c r="C28" s="7" t="s">
        <v>63</v>
      </c>
      <c r="D28" s="8" t="s">
        <v>64</v>
      </c>
      <c r="E28" s="10">
        <v>1</v>
      </c>
      <c r="F28" s="15">
        <v>58625000</v>
      </c>
      <c r="G28" s="15"/>
      <c r="H28" s="15"/>
      <c r="I28" s="15">
        <v>14</v>
      </c>
      <c r="J28" s="141">
        <v>2600419000</v>
      </c>
      <c r="K28" s="141"/>
      <c r="L28" s="141"/>
      <c r="M28" s="141">
        <v>3</v>
      </c>
      <c r="N28" s="141">
        <v>20295000</v>
      </c>
      <c r="O28" s="188">
        <v>494</v>
      </c>
      <c r="P28" s="15">
        <v>1578104500</v>
      </c>
      <c r="Q28" s="15">
        <v>16</v>
      </c>
      <c r="R28" s="15">
        <v>193075700</v>
      </c>
      <c r="S28" s="15"/>
      <c r="T28" s="15"/>
      <c r="U28" s="15"/>
      <c r="V28" s="15"/>
      <c r="W28" s="15"/>
      <c r="X28" s="15"/>
      <c r="Y28" s="15">
        <v>23</v>
      </c>
      <c r="Z28" s="15">
        <v>7518820668</v>
      </c>
      <c r="AA28" s="15"/>
      <c r="AB28" s="15"/>
      <c r="AC28" s="188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50">
        <f t="shared" si="0"/>
        <v>551</v>
      </c>
      <c r="AT28" s="50">
        <f t="shared" si="1"/>
        <v>11969339868</v>
      </c>
    </row>
    <row r="29" spans="1:46">
      <c r="A29" s="7">
        <v>18</v>
      </c>
      <c r="B29" s="7" t="s">
        <v>65</v>
      </c>
      <c r="C29" s="7" t="s">
        <v>66</v>
      </c>
      <c r="D29" s="8" t="s">
        <v>67</v>
      </c>
      <c r="E29" s="10"/>
      <c r="F29" s="15"/>
      <c r="G29" s="15"/>
      <c r="H29" s="15"/>
      <c r="I29" s="15">
        <v>7</v>
      </c>
      <c r="J29" s="15">
        <v>1223460000</v>
      </c>
      <c r="K29" s="15"/>
      <c r="L29" s="15"/>
      <c r="M29" s="15"/>
      <c r="N29" s="15"/>
      <c r="O29" s="188">
        <v>8</v>
      </c>
      <c r="P29" s="15">
        <v>86656075</v>
      </c>
      <c r="Q29" s="15">
        <v>11</v>
      </c>
      <c r="R29" s="15">
        <v>13365000</v>
      </c>
      <c r="S29" s="15"/>
      <c r="T29" s="15"/>
      <c r="U29" s="15"/>
      <c r="V29" s="15"/>
      <c r="W29" s="15"/>
      <c r="X29" s="15"/>
      <c r="Y29" s="15">
        <v>3</v>
      </c>
      <c r="Z29" s="15">
        <v>2457547598</v>
      </c>
      <c r="AA29" s="15"/>
      <c r="AB29" s="15"/>
      <c r="AC29" s="188"/>
      <c r="AD29" s="15"/>
      <c r="AE29" s="15"/>
      <c r="AF29" s="15"/>
      <c r="AG29" s="15">
        <v>1</v>
      </c>
      <c r="AH29" s="15">
        <v>12852840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50">
        <f t="shared" si="0"/>
        <v>30</v>
      </c>
      <c r="AT29" s="50">
        <f t="shared" si="1"/>
        <v>3793881513</v>
      </c>
    </row>
    <row r="30" spans="1:46">
      <c r="A30" s="7">
        <v>19</v>
      </c>
      <c r="B30" s="7" t="s">
        <v>68</v>
      </c>
      <c r="C30" s="7" t="s">
        <v>69</v>
      </c>
      <c r="D30" s="8" t="s">
        <v>70</v>
      </c>
      <c r="E30" s="10">
        <v>12</v>
      </c>
      <c r="F30" s="15">
        <v>11104472870.25</v>
      </c>
      <c r="G30" s="15"/>
      <c r="H30" s="15"/>
      <c r="I30" s="15">
        <v>90</v>
      </c>
      <c r="J30" s="141">
        <v>7867684333</v>
      </c>
      <c r="K30" s="15">
        <v>1</v>
      </c>
      <c r="L30" s="15">
        <v>59400000</v>
      </c>
      <c r="M30" s="15">
        <v>1</v>
      </c>
      <c r="N30" s="15">
        <v>990000</v>
      </c>
      <c r="O30" s="280">
        <v>169</v>
      </c>
      <c r="P30" s="9">
        <v>879703225</v>
      </c>
      <c r="Q30" s="15">
        <v>16</v>
      </c>
      <c r="R30" s="15">
        <v>12672000</v>
      </c>
      <c r="S30" s="15"/>
      <c r="T30" s="15"/>
      <c r="U30" s="15"/>
      <c r="V30" s="15"/>
      <c r="W30" s="15"/>
      <c r="X30" s="15"/>
      <c r="Y30" s="15">
        <v>73</v>
      </c>
      <c r="Z30" s="15">
        <v>27724247524.16</v>
      </c>
      <c r="AA30" s="15"/>
      <c r="AB30" s="15"/>
      <c r="AC30" s="188"/>
      <c r="AD30" s="15"/>
      <c r="AE30" s="1">
        <v>1</v>
      </c>
      <c r="AF30" s="1">
        <v>192723690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>
        <v>3</v>
      </c>
      <c r="AR30" s="15">
        <v>831359810</v>
      </c>
      <c r="AS30" s="50">
        <f t="shared" si="0"/>
        <v>366</v>
      </c>
      <c r="AT30" s="50">
        <f t="shared" si="1"/>
        <v>48673253452.410004</v>
      </c>
    </row>
    <row r="31" spans="1:46">
      <c r="A31" s="7">
        <v>20</v>
      </c>
      <c r="B31" s="7" t="s">
        <v>71</v>
      </c>
      <c r="C31" s="7" t="s">
        <v>72</v>
      </c>
      <c r="D31" s="8" t="s">
        <v>73</v>
      </c>
      <c r="E31" s="10"/>
      <c r="F31" s="15"/>
      <c r="G31" s="15"/>
      <c r="H31" s="15"/>
      <c r="I31" s="15">
        <v>1</v>
      </c>
      <c r="J31" s="15">
        <v>290000000</v>
      </c>
      <c r="K31" s="15"/>
      <c r="L31" s="15"/>
      <c r="M31" s="15"/>
      <c r="N31" s="15"/>
      <c r="O31" s="188">
        <v>1</v>
      </c>
      <c r="P31" s="15">
        <v>4455000</v>
      </c>
      <c r="Q31" s="15">
        <v>2</v>
      </c>
      <c r="R31" s="15">
        <v>52800000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88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50">
        <f t="shared" si="0"/>
        <v>4</v>
      </c>
      <c r="AT31" s="50">
        <f t="shared" si="1"/>
        <v>347255000</v>
      </c>
    </row>
    <row r="32" spans="1:46">
      <c r="A32" s="7">
        <v>21</v>
      </c>
      <c r="B32" s="7" t="s">
        <v>74</v>
      </c>
      <c r="C32" s="7" t="s">
        <v>75</v>
      </c>
      <c r="D32" s="8" t="s">
        <v>76</v>
      </c>
      <c r="E32" s="10"/>
      <c r="F32" s="15"/>
      <c r="G32" s="15"/>
      <c r="H32" s="15"/>
      <c r="I32" s="15">
        <v>1</v>
      </c>
      <c r="J32" s="15">
        <v>237720000</v>
      </c>
      <c r="K32" s="15"/>
      <c r="L32" s="15"/>
      <c r="M32" s="15"/>
      <c r="N32" s="15"/>
      <c r="O32" s="188">
        <v>10</v>
      </c>
      <c r="P32" s="15">
        <v>59364800</v>
      </c>
      <c r="Q32" s="15">
        <v>1</v>
      </c>
      <c r="R32" s="15">
        <v>4499000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88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50">
        <f t="shared" si="0"/>
        <v>12</v>
      </c>
      <c r="AT32" s="50">
        <f t="shared" si="1"/>
        <v>301583800</v>
      </c>
    </row>
    <row r="33" spans="1:46">
      <c r="A33" s="7">
        <v>22</v>
      </c>
      <c r="B33" s="7" t="s">
        <v>77</v>
      </c>
      <c r="C33" s="7" t="s">
        <v>78</v>
      </c>
      <c r="D33" s="8" t="s">
        <v>79</v>
      </c>
      <c r="E33" s="10"/>
      <c r="F33" s="15"/>
      <c r="G33" s="15"/>
      <c r="H33" s="15"/>
      <c r="I33" s="15"/>
      <c r="J33" s="15"/>
      <c r="K33" s="15"/>
      <c r="L33" s="15"/>
      <c r="M33" s="15"/>
      <c r="N33" s="15"/>
      <c r="O33" s="188">
        <v>13</v>
      </c>
      <c r="P33" s="15">
        <v>120566500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88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50">
        <f t="shared" si="0"/>
        <v>13</v>
      </c>
      <c r="AT33" s="50">
        <f t="shared" si="1"/>
        <v>120566500</v>
      </c>
    </row>
    <row r="34" spans="1:46">
      <c r="A34" s="7">
        <v>23</v>
      </c>
      <c r="B34" s="7" t="s">
        <v>80</v>
      </c>
      <c r="C34" s="7" t="s">
        <v>81</v>
      </c>
      <c r="D34" s="8" t="s">
        <v>82</v>
      </c>
      <c r="E34" s="10"/>
      <c r="F34" s="15"/>
      <c r="G34" s="15"/>
      <c r="H34" s="15"/>
      <c r="I34" s="15"/>
      <c r="J34" s="15"/>
      <c r="K34" s="15"/>
      <c r="L34" s="15"/>
      <c r="M34" s="15"/>
      <c r="N34" s="15"/>
      <c r="O34" s="188">
        <v>21</v>
      </c>
      <c r="P34" s="15">
        <v>49520000</v>
      </c>
      <c r="Q34" s="15">
        <v>14</v>
      </c>
      <c r="R34" s="15">
        <v>33676500</v>
      </c>
      <c r="S34" s="15"/>
      <c r="T34" s="15"/>
      <c r="U34" s="15"/>
      <c r="V34" s="15"/>
      <c r="W34" s="15"/>
      <c r="X34" s="15"/>
      <c r="Y34" s="15">
        <v>6</v>
      </c>
      <c r="Z34" s="15">
        <v>1261156660</v>
      </c>
      <c r="AA34" s="15"/>
      <c r="AB34" s="15"/>
      <c r="AC34" s="188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50">
        <f t="shared" si="0"/>
        <v>41</v>
      </c>
      <c r="AT34" s="50">
        <f t="shared" si="1"/>
        <v>1344353160</v>
      </c>
    </row>
    <row r="35" spans="1:46">
      <c r="A35" s="7">
        <v>24</v>
      </c>
      <c r="B35" s="7" t="s">
        <v>83</v>
      </c>
      <c r="C35" s="7" t="s">
        <v>84</v>
      </c>
      <c r="D35" s="8" t="s">
        <v>85</v>
      </c>
      <c r="E35" s="10"/>
      <c r="F35" s="15"/>
      <c r="G35" s="15"/>
      <c r="H35" s="15"/>
      <c r="I35" s="15">
        <v>1</v>
      </c>
      <c r="J35" s="15">
        <v>165000000</v>
      </c>
      <c r="K35" s="15"/>
      <c r="L35" s="15"/>
      <c r="M35" s="15"/>
      <c r="N35" s="15"/>
      <c r="O35" s="188">
        <v>26</v>
      </c>
      <c r="P35" s="15">
        <v>131054700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88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50">
        <f t="shared" si="0"/>
        <v>27</v>
      </c>
      <c r="AT35" s="50">
        <f t="shared" si="1"/>
        <v>296054700</v>
      </c>
    </row>
    <row r="36" spans="1:46">
      <c r="A36" s="7">
        <v>25</v>
      </c>
      <c r="B36" s="7" t="s">
        <v>86</v>
      </c>
      <c r="C36" s="7" t="s">
        <v>87</v>
      </c>
      <c r="D36" s="8" t="s">
        <v>88</v>
      </c>
      <c r="E36" s="10"/>
      <c r="F36" s="15"/>
      <c r="G36" s="15"/>
      <c r="H36" s="15"/>
      <c r="I36" s="15">
        <v>1</v>
      </c>
      <c r="J36" s="15">
        <v>15950000</v>
      </c>
      <c r="K36" s="15"/>
      <c r="L36" s="15"/>
      <c r="M36" s="15"/>
      <c r="N36" s="15"/>
      <c r="O36" s="188">
        <v>17</v>
      </c>
      <c r="P36" s="15">
        <v>36965000</v>
      </c>
      <c r="Q36" s="15"/>
      <c r="R36" s="15"/>
      <c r="S36" s="15"/>
      <c r="T36" s="15"/>
      <c r="U36" s="15"/>
      <c r="V36" s="15"/>
      <c r="W36" s="15"/>
      <c r="X36" s="15"/>
      <c r="Y36" s="15">
        <v>1</v>
      </c>
      <c r="Z36" s="100">
        <v>328665780</v>
      </c>
      <c r="AA36" s="15"/>
      <c r="AB36" s="15"/>
      <c r="AC36" s="188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50">
        <f t="shared" si="0"/>
        <v>19</v>
      </c>
      <c r="AT36" s="50">
        <f t="shared" si="1"/>
        <v>381580780</v>
      </c>
    </row>
    <row r="37" spans="1:46">
      <c r="A37" s="7">
        <v>26</v>
      </c>
      <c r="B37" s="7" t="s">
        <v>89</v>
      </c>
      <c r="C37" s="7" t="s">
        <v>90</v>
      </c>
      <c r="D37" s="8" t="s">
        <v>91</v>
      </c>
      <c r="E37" s="10"/>
      <c r="F37" s="15"/>
      <c r="G37" s="15"/>
      <c r="H37" s="15"/>
      <c r="I37" s="15">
        <v>1</v>
      </c>
      <c r="J37" s="15">
        <v>15950000</v>
      </c>
      <c r="K37" s="15"/>
      <c r="L37" s="15"/>
      <c r="M37" s="15"/>
      <c r="N37" s="15"/>
      <c r="O37" s="188"/>
      <c r="P37" s="15"/>
      <c r="Q37" s="15">
        <v>1</v>
      </c>
      <c r="R37" s="15">
        <v>18645000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88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50">
        <f t="shared" si="0"/>
        <v>2</v>
      </c>
      <c r="AT37" s="50">
        <f t="shared" si="1"/>
        <v>34595000</v>
      </c>
    </row>
    <row r="38" spans="1:46">
      <c r="A38" s="7">
        <v>27</v>
      </c>
      <c r="B38" s="7" t="s">
        <v>92</v>
      </c>
      <c r="C38" s="7" t="s">
        <v>93</v>
      </c>
      <c r="D38" s="8" t="s">
        <v>94</v>
      </c>
      <c r="E38" s="10"/>
      <c r="F38" s="15"/>
      <c r="G38" s="15"/>
      <c r="H38" s="15"/>
      <c r="I38" s="15">
        <v>1</v>
      </c>
      <c r="J38" s="15">
        <v>15950000</v>
      </c>
      <c r="K38" s="15"/>
      <c r="L38" s="15"/>
      <c r="M38" s="15"/>
      <c r="N38" s="15"/>
      <c r="O38" s="188">
        <v>9</v>
      </c>
      <c r="P38" s="15">
        <v>32298800</v>
      </c>
      <c r="Q38" s="15"/>
      <c r="R38" s="15"/>
      <c r="S38" s="15"/>
      <c r="T38" s="15"/>
      <c r="U38" s="15"/>
      <c r="V38" s="15"/>
      <c r="W38" s="15"/>
      <c r="X38" s="15"/>
      <c r="Y38" s="15">
        <v>2</v>
      </c>
      <c r="Z38" s="15">
        <v>390127371</v>
      </c>
      <c r="AA38" s="15"/>
      <c r="AB38" s="15"/>
      <c r="AC38" s="188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50">
        <f t="shared" si="0"/>
        <v>12</v>
      </c>
      <c r="AT38" s="50">
        <f t="shared" si="1"/>
        <v>438376171</v>
      </c>
    </row>
    <row r="39" spans="1:46">
      <c r="A39" s="7">
        <v>28</v>
      </c>
      <c r="B39" s="7" t="s">
        <v>95</v>
      </c>
      <c r="C39" s="7" t="s">
        <v>96</v>
      </c>
      <c r="D39" s="8" t="s">
        <v>97</v>
      </c>
      <c r="E39" s="10"/>
      <c r="F39" s="15"/>
      <c r="G39" s="15"/>
      <c r="H39" s="15"/>
      <c r="I39" s="15">
        <v>1</v>
      </c>
      <c r="J39" s="15">
        <v>15950000</v>
      </c>
      <c r="K39" s="15"/>
      <c r="L39" s="15"/>
      <c r="M39" s="15"/>
      <c r="N39" s="15"/>
      <c r="O39" s="188">
        <v>2</v>
      </c>
      <c r="P39" s="15">
        <v>16000000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88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50">
        <f t="shared" si="0"/>
        <v>3</v>
      </c>
      <c r="AT39" s="50">
        <f t="shared" si="1"/>
        <v>31950000</v>
      </c>
    </row>
    <row r="40" spans="1:46">
      <c r="A40" s="7">
        <v>29</v>
      </c>
      <c r="B40" s="7" t="s">
        <v>98</v>
      </c>
      <c r="C40" s="7" t="s">
        <v>99</v>
      </c>
      <c r="D40" s="8" t="s">
        <v>100</v>
      </c>
      <c r="E40" s="10"/>
      <c r="F40" s="15"/>
      <c r="G40" s="15"/>
      <c r="H40" s="15"/>
      <c r="I40" s="15">
        <v>1</v>
      </c>
      <c r="J40" s="15">
        <v>15950000</v>
      </c>
      <c r="K40" s="15"/>
      <c r="L40" s="15"/>
      <c r="M40" s="15"/>
      <c r="N40" s="15"/>
      <c r="O40" s="188">
        <v>2</v>
      </c>
      <c r="P40" s="15">
        <v>57502107</v>
      </c>
      <c r="Q40" s="15"/>
      <c r="R40" s="15"/>
      <c r="S40" s="15"/>
      <c r="T40" s="15"/>
      <c r="U40" s="15"/>
      <c r="V40" s="15"/>
      <c r="W40" s="15"/>
      <c r="X40" s="15"/>
      <c r="Y40" s="15">
        <v>3</v>
      </c>
      <c r="Z40" s="15">
        <v>566128947</v>
      </c>
      <c r="AA40" s="15"/>
      <c r="AB40" s="15"/>
      <c r="AC40" s="188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50">
        <f t="shared" si="0"/>
        <v>6</v>
      </c>
      <c r="AT40" s="50">
        <f t="shared" si="1"/>
        <v>639581054</v>
      </c>
    </row>
    <row r="41" spans="1:46">
      <c r="A41" s="7">
        <v>30</v>
      </c>
      <c r="B41" s="7" t="s">
        <v>101</v>
      </c>
      <c r="C41" s="7" t="s">
        <v>102</v>
      </c>
      <c r="D41" s="8" t="s">
        <v>103</v>
      </c>
      <c r="E41" s="10"/>
      <c r="F41" s="15"/>
      <c r="G41" s="15"/>
      <c r="H41" s="15"/>
      <c r="I41" s="15">
        <v>1</v>
      </c>
      <c r="J41" s="15">
        <v>15950000</v>
      </c>
      <c r="K41" s="15"/>
      <c r="L41" s="15"/>
      <c r="M41" s="15"/>
      <c r="N41" s="15"/>
      <c r="O41" s="188">
        <v>7</v>
      </c>
      <c r="P41" s="15">
        <v>26835500</v>
      </c>
      <c r="Q41" s="15">
        <v>1</v>
      </c>
      <c r="R41" s="15">
        <v>2233000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88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50">
        <f t="shared" si="0"/>
        <v>9</v>
      </c>
      <c r="AT41" s="50">
        <f t="shared" si="1"/>
        <v>45018500</v>
      </c>
    </row>
    <row r="42" spans="1:46">
      <c r="A42" s="7">
        <v>31</v>
      </c>
      <c r="B42" s="7" t="s">
        <v>104</v>
      </c>
      <c r="C42" s="7" t="s">
        <v>105</v>
      </c>
      <c r="D42" s="8" t="s">
        <v>106</v>
      </c>
      <c r="E42" s="10"/>
      <c r="F42" s="15"/>
      <c r="G42" s="15"/>
      <c r="H42" s="15"/>
      <c r="I42" s="15">
        <v>1</v>
      </c>
      <c r="J42" s="15">
        <v>15950000</v>
      </c>
      <c r="K42" s="15"/>
      <c r="L42" s="15"/>
      <c r="M42" s="15"/>
      <c r="N42" s="15"/>
      <c r="O42" s="188">
        <v>7</v>
      </c>
      <c r="P42" s="15">
        <v>26484000</v>
      </c>
      <c r="Q42" s="15">
        <v>1</v>
      </c>
      <c r="R42" s="15">
        <v>2000000</v>
      </c>
      <c r="S42" s="15"/>
      <c r="T42" s="15"/>
      <c r="U42" s="15"/>
      <c r="V42" s="15"/>
      <c r="W42" s="15"/>
      <c r="X42" s="15"/>
      <c r="Y42" s="15">
        <v>4</v>
      </c>
      <c r="Z42" s="15">
        <v>895823132</v>
      </c>
      <c r="AA42" s="15"/>
      <c r="AB42" s="15"/>
      <c r="AC42" s="188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50">
        <f t="shared" si="0"/>
        <v>13</v>
      </c>
      <c r="AT42" s="50">
        <f t="shared" si="1"/>
        <v>940257132</v>
      </c>
    </row>
    <row r="43" spans="1:46">
      <c r="A43" s="7">
        <v>32</v>
      </c>
      <c r="B43" s="7" t="s">
        <v>107</v>
      </c>
      <c r="C43" s="7" t="s">
        <v>108</v>
      </c>
      <c r="D43" s="8" t="s">
        <v>109</v>
      </c>
      <c r="E43" s="10"/>
      <c r="F43" s="15"/>
      <c r="G43" s="15"/>
      <c r="H43" s="15"/>
      <c r="I43" s="15">
        <v>1</v>
      </c>
      <c r="J43" s="15">
        <v>15950000</v>
      </c>
      <c r="K43" s="15"/>
      <c r="L43" s="15"/>
      <c r="M43" s="15"/>
      <c r="N43" s="15"/>
      <c r="O43" s="188">
        <v>2</v>
      </c>
      <c r="P43" s="15">
        <v>7495000</v>
      </c>
      <c r="Q43" s="15"/>
      <c r="R43" s="15"/>
      <c r="S43" s="15"/>
      <c r="T43" s="15"/>
      <c r="U43" s="15"/>
      <c r="V43" s="15"/>
      <c r="W43" s="15"/>
      <c r="X43" s="15"/>
      <c r="Y43" s="15">
        <v>1</v>
      </c>
      <c r="Z43" s="15">
        <v>99088000</v>
      </c>
      <c r="AA43" s="15"/>
      <c r="AB43" s="15"/>
      <c r="AC43" s="188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50">
        <f>E43+G43+I43+K43+M43+O43+Q43+S43+U43+W43+Y43+AA43+AC43+AE43+AG43+AI43+AK43+AM43+AO43+AQ43</f>
        <v>4</v>
      </c>
      <c r="AT43" s="50">
        <f>F43+H43+J43+L43+N43+P43+R43+T43+V43+X43+Z43+AB43+AD43+AF43+AH43+AJ43+AL43+AN43+AP43+AR43</f>
        <v>122533000</v>
      </c>
    </row>
    <row r="44" spans="1:46">
      <c r="A44" s="7">
        <v>33</v>
      </c>
      <c r="B44" s="7" t="s">
        <v>110</v>
      </c>
      <c r="C44" s="7" t="s">
        <v>111</v>
      </c>
      <c r="D44" s="8" t="s">
        <v>112</v>
      </c>
      <c r="E44" s="10"/>
      <c r="F44" s="15"/>
      <c r="G44" s="15"/>
      <c r="H44" s="15"/>
      <c r="I44" s="15">
        <v>1</v>
      </c>
      <c r="J44" s="15">
        <v>15950000</v>
      </c>
      <c r="K44" s="15"/>
      <c r="L44" s="15"/>
      <c r="M44" s="15"/>
      <c r="N44" s="15"/>
      <c r="O44" s="188">
        <v>1</v>
      </c>
      <c r="P44" s="15">
        <v>49298535</v>
      </c>
      <c r="Q44" s="15"/>
      <c r="R44" s="15"/>
      <c r="S44" s="15"/>
      <c r="T44" s="15"/>
      <c r="U44" s="15"/>
      <c r="V44" s="15"/>
      <c r="W44" s="15"/>
      <c r="X44" s="15"/>
      <c r="Y44" s="15">
        <v>6</v>
      </c>
      <c r="Z44" s="15">
        <v>148440320</v>
      </c>
      <c r="AA44" s="15"/>
      <c r="AB44" s="15"/>
      <c r="AC44" s="188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50">
        <f t="shared" si="0"/>
        <v>8</v>
      </c>
      <c r="AT44" s="50">
        <f t="shared" si="1"/>
        <v>213688855</v>
      </c>
    </row>
    <row r="45" spans="1:46">
      <c r="A45" s="7">
        <v>34</v>
      </c>
      <c r="B45" s="7" t="s">
        <v>113</v>
      </c>
      <c r="C45" s="7" t="s">
        <v>114</v>
      </c>
      <c r="D45" s="8" t="s">
        <v>115</v>
      </c>
      <c r="E45" s="10"/>
      <c r="F45" s="15"/>
      <c r="G45" s="15"/>
      <c r="H45" s="15"/>
      <c r="I45" s="15">
        <v>1</v>
      </c>
      <c r="J45" s="15">
        <v>15950000</v>
      </c>
      <c r="K45" s="15"/>
      <c r="L45" s="15"/>
      <c r="M45" s="15"/>
      <c r="N45" s="15"/>
      <c r="O45" s="188"/>
      <c r="P45" s="15"/>
      <c r="Q45" s="15"/>
      <c r="R45" s="15"/>
      <c r="S45" s="15"/>
      <c r="T45" s="15"/>
      <c r="U45" s="15"/>
      <c r="V45" s="15"/>
      <c r="W45" s="15"/>
      <c r="X45" s="15"/>
      <c r="Y45" s="15">
        <v>1</v>
      </c>
      <c r="Z45" s="15">
        <v>639932300</v>
      </c>
      <c r="AA45" s="15"/>
      <c r="AB45" s="15"/>
      <c r="AC45" s="188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50">
        <f t="shared" si="0"/>
        <v>2</v>
      </c>
      <c r="AT45" s="50">
        <f t="shared" si="1"/>
        <v>655882300</v>
      </c>
    </row>
    <row r="46" spans="1:46">
      <c r="A46" s="7">
        <v>35</v>
      </c>
      <c r="B46" s="7" t="s">
        <v>116</v>
      </c>
      <c r="C46" s="7" t="s">
        <v>117</v>
      </c>
      <c r="D46" s="8" t="s">
        <v>118</v>
      </c>
      <c r="E46" s="10"/>
      <c r="F46" s="15"/>
      <c r="G46" s="15"/>
      <c r="H46" s="15"/>
      <c r="I46" s="15">
        <v>2</v>
      </c>
      <c r="J46" s="15">
        <v>18936500</v>
      </c>
      <c r="K46" s="15"/>
      <c r="L46" s="15"/>
      <c r="M46" s="15"/>
      <c r="N46" s="15"/>
      <c r="O46" s="188"/>
      <c r="P46" s="15"/>
      <c r="Q46" s="15"/>
      <c r="R46" s="15"/>
      <c r="S46" s="15"/>
      <c r="T46" s="15"/>
      <c r="U46" s="15"/>
      <c r="V46" s="15"/>
      <c r="W46" s="15"/>
      <c r="X46" s="15"/>
      <c r="Y46" s="15">
        <v>4</v>
      </c>
      <c r="Z46" s="15">
        <v>1558504916</v>
      </c>
      <c r="AA46" s="15"/>
      <c r="AB46" s="15"/>
      <c r="AC46" s="188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50">
        <f t="shared" si="0"/>
        <v>6</v>
      </c>
      <c r="AT46" s="50">
        <f t="shared" si="1"/>
        <v>1577441416</v>
      </c>
    </row>
    <row r="47" spans="1:46">
      <c r="A47" s="7">
        <v>36</v>
      </c>
      <c r="B47" s="7" t="s">
        <v>119</v>
      </c>
      <c r="C47" s="7" t="s">
        <v>120</v>
      </c>
      <c r="D47" s="8" t="s">
        <v>121</v>
      </c>
      <c r="E47" s="10"/>
      <c r="F47" s="15"/>
      <c r="G47" s="15"/>
      <c r="H47" s="15"/>
      <c r="I47" s="15">
        <v>1</v>
      </c>
      <c r="J47" s="15">
        <v>15950000</v>
      </c>
      <c r="K47" s="15"/>
      <c r="L47" s="15"/>
      <c r="M47" s="15"/>
      <c r="N47" s="15"/>
      <c r="O47" s="188"/>
      <c r="P47" s="15"/>
      <c r="Q47" s="15"/>
      <c r="R47" s="15"/>
      <c r="S47" s="15"/>
      <c r="T47" s="15"/>
      <c r="U47" s="15"/>
      <c r="V47" s="15"/>
      <c r="W47" s="15"/>
      <c r="X47" s="15"/>
      <c r="Y47" s="15">
        <v>1</v>
      </c>
      <c r="Z47" s="15">
        <v>99141000</v>
      </c>
      <c r="AA47" s="15"/>
      <c r="AB47" s="15"/>
      <c r="AC47" s="188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50">
        <f t="shared" si="0"/>
        <v>2</v>
      </c>
      <c r="AT47" s="50">
        <f t="shared" si="1"/>
        <v>115091000</v>
      </c>
    </row>
    <row r="48" spans="1:46">
      <c r="A48" s="7">
        <v>37</v>
      </c>
      <c r="B48" s="7" t="s">
        <v>122</v>
      </c>
      <c r="C48" s="7" t="s">
        <v>123</v>
      </c>
      <c r="D48" s="8" t="s">
        <v>124</v>
      </c>
      <c r="E48" s="10"/>
      <c r="F48" s="15"/>
      <c r="G48" s="15"/>
      <c r="H48" s="15"/>
      <c r="I48" s="15"/>
      <c r="J48" s="15"/>
      <c r="K48" s="15"/>
      <c r="L48" s="15"/>
      <c r="M48" s="15"/>
      <c r="N48" s="15"/>
      <c r="O48" s="188">
        <v>6</v>
      </c>
      <c r="P48" s="15">
        <v>11782500</v>
      </c>
      <c r="Q48" s="15">
        <v>2</v>
      </c>
      <c r="R48" s="15">
        <v>22088000</v>
      </c>
      <c r="S48" s="15"/>
      <c r="T48" s="15"/>
      <c r="U48" s="15"/>
      <c r="V48" s="15"/>
      <c r="W48" s="15"/>
      <c r="X48" s="15"/>
      <c r="Y48" s="15">
        <v>1</v>
      </c>
      <c r="Z48" s="15">
        <v>19998550</v>
      </c>
      <c r="AA48" s="15"/>
      <c r="AB48" s="15"/>
      <c r="AC48" s="188">
        <v>1</v>
      </c>
      <c r="AD48" s="15">
        <v>53700000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50">
        <f t="shared" si="0"/>
        <v>10</v>
      </c>
      <c r="AT48" s="50">
        <f t="shared" si="1"/>
        <v>107569050</v>
      </c>
    </row>
    <row r="49" spans="1:46">
      <c r="A49" s="7">
        <v>38</v>
      </c>
      <c r="B49" s="7" t="s">
        <v>125</v>
      </c>
      <c r="C49" s="7" t="s">
        <v>126</v>
      </c>
      <c r="D49" s="8" t="s">
        <v>127</v>
      </c>
      <c r="E49" s="10"/>
      <c r="F49" s="15"/>
      <c r="G49" s="15"/>
      <c r="H49" s="15"/>
      <c r="I49" s="15"/>
      <c r="J49" s="15"/>
      <c r="K49" s="15"/>
      <c r="L49" s="15"/>
      <c r="M49" s="15"/>
      <c r="N49" s="15"/>
      <c r="O49" s="188">
        <v>11</v>
      </c>
      <c r="P49" s="15">
        <v>22326000</v>
      </c>
      <c r="Q49" s="15">
        <v>1</v>
      </c>
      <c r="R49" s="15">
        <v>17380000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88">
        <v>1</v>
      </c>
      <c r="AD49" s="15">
        <v>48457000</v>
      </c>
      <c r="AE49" s="15">
        <v>2</v>
      </c>
      <c r="AF49" s="15">
        <v>97365500</v>
      </c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50">
        <f t="shared" si="0"/>
        <v>15</v>
      </c>
      <c r="AT49" s="50">
        <f t="shared" si="1"/>
        <v>185528500</v>
      </c>
    </row>
    <row r="50" spans="1:46">
      <c r="A50" s="7">
        <v>39</v>
      </c>
      <c r="B50" s="7" t="s">
        <v>128</v>
      </c>
      <c r="C50" s="7" t="s">
        <v>129</v>
      </c>
      <c r="D50" s="8" t="s">
        <v>130</v>
      </c>
      <c r="E50" s="10"/>
      <c r="F50" s="15"/>
      <c r="G50" s="15"/>
      <c r="H50" s="15"/>
      <c r="I50" s="15"/>
      <c r="J50" s="15"/>
      <c r="K50" s="15"/>
      <c r="L50" s="15"/>
      <c r="M50" s="15"/>
      <c r="N50" s="15"/>
      <c r="O50" s="188">
        <v>6</v>
      </c>
      <c r="P50" s="15">
        <v>15820000</v>
      </c>
      <c r="Q50" s="15">
        <v>1</v>
      </c>
      <c r="R50" s="15">
        <v>6697400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88">
        <v>1</v>
      </c>
      <c r="AD50" s="15">
        <v>59786000</v>
      </c>
      <c r="AE50" s="15">
        <v>1</v>
      </c>
      <c r="AF50" s="15">
        <v>69744000</v>
      </c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50">
        <f t="shared" si="0"/>
        <v>9</v>
      </c>
      <c r="AT50" s="50">
        <f t="shared" si="1"/>
        <v>152047400</v>
      </c>
    </row>
    <row r="51" spans="1:46">
      <c r="A51" s="7">
        <v>40</v>
      </c>
      <c r="B51" s="7" t="s">
        <v>131</v>
      </c>
      <c r="C51" s="7" t="s">
        <v>132</v>
      </c>
      <c r="D51" s="8" t="s">
        <v>133</v>
      </c>
      <c r="E51" s="10"/>
      <c r="F51" s="15"/>
      <c r="G51" s="15"/>
      <c r="H51" s="15"/>
      <c r="I51" s="15">
        <v>2</v>
      </c>
      <c r="J51" s="15">
        <v>5973000</v>
      </c>
      <c r="K51" s="15"/>
      <c r="L51" s="15"/>
      <c r="M51" s="15"/>
      <c r="N51" s="15"/>
      <c r="O51" s="188">
        <v>15</v>
      </c>
      <c r="P51" s="15">
        <v>57955000</v>
      </c>
      <c r="Q51" s="15">
        <v>3</v>
      </c>
      <c r="R51" s="15">
        <v>22580000</v>
      </c>
      <c r="S51" s="15"/>
      <c r="T51" s="15"/>
      <c r="U51" s="15"/>
      <c r="V51" s="15"/>
      <c r="W51" s="15"/>
      <c r="X51" s="15"/>
      <c r="Y51" s="15">
        <v>1</v>
      </c>
      <c r="Z51" s="15">
        <v>722205627</v>
      </c>
      <c r="AA51" s="15"/>
      <c r="AB51" s="15"/>
      <c r="AC51" s="188"/>
      <c r="AD51" s="15"/>
      <c r="AE51" s="15"/>
      <c r="AF51" s="15"/>
      <c r="AG51" s="15">
        <v>3</v>
      </c>
      <c r="AH51" s="15">
        <v>24166300</v>
      </c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50">
        <f t="shared" si="0"/>
        <v>24</v>
      </c>
      <c r="AT51" s="50">
        <f t="shared" si="1"/>
        <v>832879927</v>
      </c>
    </row>
    <row r="52" spans="1:46">
      <c r="A52" s="7">
        <v>41</v>
      </c>
      <c r="B52" s="7" t="s">
        <v>134</v>
      </c>
      <c r="C52" s="7" t="s">
        <v>135</v>
      </c>
      <c r="D52" s="8" t="s">
        <v>136</v>
      </c>
      <c r="E52" s="10"/>
      <c r="F52" s="15"/>
      <c r="G52" s="15"/>
      <c r="H52" s="15"/>
      <c r="I52" s="15"/>
      <c r="J52" s="15"/>
      <c r="K52" s="15"/>
      <c r="L52" s="15"/>
      <c r="M52" s="15"/>
      <c r="N52" s="15"/>
      <c r="O52" s="188">
        <v>5</v>
      </c>
      <c r="P52" s="108">
        <v>17490000</v>
      </c>
      <c r="Q52" s="15">
        <v>3</v>
      </c>
      <c r="R52" s="15">
        <v>15290000</v>
      </c>
      <c r="S52" s="15"/>
      <c r="T52" s="15"/>
      <c r="U52" s="15"/>
      <c r="V52" s="15"/>
      <c r="W52" s="15"/>
      <c r="X52" s="15"/>
      <c r="Y52" s="15">
        <v>3</v>
      </c>
      <c r="Z52" s="15">
        <v>1020191437</v>
      </c>
      <c r="AA52" s="15"/>
      <c r="AB52" s="15"/>
      <c r="AC52" s="188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50">
        <f t="shared" si="0"/>
        <v>11</v>
      </c>
      <c r="AT52" s="50">
        <f t="shared" si="1"/>
        <v>1052971437</v>
      </c>
    </row>
    <row r="53" spans="1:46">
      <c r="A53" s="7">
        <v>42</v>
      </c>
      <c r="B53" s="7" t="s">
        <v>137</v>
      </c>
      <c r="C53" s="7" t="s">
        <v>138</v>
      </c>
      <c r="D53" s="8" t="s">
        <v>139</v>
      </c>
      <c r="E53" s="10"/>
      <c r="F53" s="15"/>
      <c r="G53" s="15"/>
      <c r="H53" s="15"/>
      <c r="I53" s="15">
        <v>45</v>
      </c>
      <c r="J53" s="15">
        <v>385197000</v>
      </c>
      <c r="K53" s="15"/>
      <c r="L53" s="15"/>
      <c r="M53" s="15"/>
      <c r="N53" s="15"/>
      <c r="O53" s="188">
        <v>66</v>
      </c>
      <c r="P53" s="15">
        <v>193624000</v>
      </c>
      <c r="Q53" s="15">
        <v>13</v>
      </c>
      <c r="R53" s="15">
        <v>72631000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88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50">
        <f t="shared" si="0"/>
        <v>124</v>
      </c>
      <c r="AT53" s="50">
        <f t="shared" si="1"/>
        <v>651452000</v>
      </c>
    </row>
    <row r="54" spans="1:46" s="81" customFormat="1">
      <c r="A54" s="79">
        <v>43</v>
      </c>
      <c r="B54" s="79" t="s">
        <v>140</v>
      </c>
      <c r="C54" s="79" t="s">
        <v>141</v>
      </c>
      <c r="D54" s="80" t="s">
        <v>142</v>
      </c>
      <c r="E54" s="146"/>
      <c r="F54" s="104"/>
      <c r="G54" s="104"/>
      <c r="H54" s="104"/>
      <c r="I54" s="104"/>
      <c r="J54" s="104"/>
      <c r="K54" s="104"/>
      <c r="L54" s="104"/>
      <c r="M54" s="104"/>
      <c r="N54" s="104"/>
      <c r="O54" s="281">
        <v>14</v>
      </c>
      <c r="P54" s="104">
        <v>66894300</v>
      </c>
      <c r="Q54" s="104">
        <v>1</v>
      </c>
      <c r="R54" s="104">
        <v>1237500</v>
      </c>
      <c r="S54" s="104"/>
      <c r="T54" s="104"/>
      <c r="U54" s="104"/>
      <c r="V54" s="104"/>
      <c r="W54" s="104"/>
      <c r="X54" s="104"/>
      <c r="Y54" s="104">
        <v>1</v>
      </c>
      <c r="Z54" s="104">
        <v>59866000</v>
      </c>
      <c r="AA54" s="104"/>
      <c r="AB54" s="104"/>
      <c r="AC54" s="281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50">
        <f>E54+G54+I54+K54+M54+O54+Q54+S54+U54+W54+Y54+AA54+AC54+AE54+AG54+AI54+AK54+AM54+AO54+AQ54</f>
        <v>16</v>
      </c>
      <c r="AT54" s="50">
        <f>F54+H54+J54+L54+N54+P54+R54+T54+V54+X54+Z54+AB54+AD54+AF54+AH54+AJ54+AL54+AN54+AP54+AR54</f>
        <v>127997800</v>
      </c>
    </row>
    <row r="55" spans="1:46">
      <c r="A55" s="7">
        <v>44</v>
      </c>
      <c r="B55" s="7" t="s">
        <v>143</v>
      </c>
      <c r="C55" s="7" t="s">
        <v>144</v>
      </c>
      <c r="D55" s="8" t="s">
        <v>145</v>
      </c>
      <c r="E55" s="10"/>
      <c r="F55" s="15"/>
      <c r="G55" s="15"/>
      <c r="H55" s="15"/>
      <c r="I55" s="15"/>
      <c r="J55" s="15"/>
      <c r="K55" s="15"/>
      <c r="L55" s="15"/>
      <c r="M55" s="15"/>
      <c r="N55" s="15"/>
      <c r="O55" s="188">
        <v>44</v>
      </c>
      <c r="P55" s="15">
        <v>207451200</v>
      </c>
      <c r="Q55" s="15">
        <v>1</v>
      </c>
      <c r="R55" s="15">
        <v>12298000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88"/>
      <c r="AD55" s="15"/>
      <c r="AE55" s="15"/>
      <c r="AF55" s="15"/>
      <c r="AG55" s="15"/>
      <c r="AH55" s="15"/>
      <c r="AI55" s="15"/>
      <c r="AJ55" s="15"/>
      <c r="AK55" s="15">
        <v>942</v>
      </c>
      <c r="AL55" s="15">
        <v>29837000</v>
      </c>
      <c r="AM55" s="15"/>
      <c r="AN55" s="15"/>
      <c r="AO55" s="15"/>
      <c r="AP55" s="15"/>
      <c r="AQ55" s="15"/>
      <c r="AR55" s="15"/>
      <c r="AS55" s="50">
        <f>E55+G55+I55+K55+M55+O55+Q55+S55+U55+W55+Y55+AA55+AC55+AE55+AG55+AI55+AK55+AM55+AO55+AQ55</f>
        <v>987</v>
      </c>
      <c r="AT55" s="50">
        <f>F55+H55+J55+L55+N55+P55+R55+T55+V55+X55+Z55+AB55+AD55+AF55+AH55+AJ55+AL55+AN55+AP55+AR55</f>
        <v>249586200</v>
      </c>
    </row>
    <row r="56" spans="1:46">
      <c r="A56" s="7">
        <v>45</v>
      </c>
      <c r="B56" s="7" t="s">
        <v>146</v>
      </c>
      <c r="C56" s="7" t="s">
        <v>147</v>
      </c>
      <c r="D56" s="8" t="s">
        <v>148</v>
      </c>
      <c r="E56" s="10">
        <v>2</v>
      </c>
      <c r="F56" s="15">
        <v>694318750</v>
      </c>
      <c r="G56" s="15"/>
      <c r="H56" s="15"/>
      <c r="I56" s="15"/>
      <c r="J56" s="15"/>
      <c r="K56" s="15">
        <v>3</v>
      </c>
      <c r="L56" s="15">
        <v>3696000</v>
      </c>
      <c r="M56" s="15">
        <v>6</v>
      </c>
      <c r="N56" s="15">
        <v>3234000</v>
      </c>
      <c r="O56" s="188">
        <v>26</v>
      </c>
      <c r="P56" s="15">
        <v>91815530</v>
      </c>
      <c r="Q56" s="15">
        <v>1</v>
      </c>
      <c r="R56" s="15">
        <v>3146000</v>
      </c>
      <c r="S56" s="15"/>
      <c r="T56" s="15"/>
      <c r="U56" s="15"/>
      <c r="V56" s="15"/>
      <c r="W56" s="15"/>
      <c r="X56" s="15"/>
      <c r="Y56" s="15">
        <v>7</v>
      </c>
      <c r="Z56" s="15">
        <v>1062417165</v>
      </c>
      <c r="AA56" s="15"/>
      <c r="AB56" s="15"/>
      <c r="AC56" s="188">
        <v>31</v>
      </c>
      <c r="AD56" s="15">
        <v>4078486460</v>
      </c>
      <c r="AE56" s="15"/>
      <c r="AF56" s="15"/>
      <c r="AG56" s="15"/>
      <c r="AH56" s="15"/>
      <c r="AI56" s="15">
        <v>71</v>
      </c>
      <c r="AJ56" s="15">
        <v>6844301751.1199999</v>
      </c>
      <c r="AK56" s="15"/>
      <c r="AL56" s="15"/>
      <c r="AM56" s="15"/>
      <c r="AN56" s="15"/>
      <c r="AO56" s="15"/>
      <c r="AP56" s="15"/>
      <c r="AQ56" s="15"/>
      <c r="AR56" s="15"/>
      <c r="AS56" s="50">
        <f t="shared" ref="AS56:AS60" si="2">E56+G56+I56+K56+M56+O56+Q56+S56+U56+W56+Y56+AA56+AC56+AE56+AG56+AI56+AK56+AM56+AO56+AQ56</f>
        <v>147</v>
      </c>
      <c r="AT56" s="50">
        <f t="shared" ref="AT56:AT60" si="3">F56+H56+J56+L56+N56+P56+R56+T56+V56+X56+Z56+AB56+AD56+AF56+AH56+AJ56+AL56+AN56+AP56+AR56</f>
        <v>12781415656.119999</v>
      </c>
    </row>
    <row r="57" spans="1:46">
      <c r="A57" s="7">
        <v>46</v>
      </c>
      <c r="B57" s="7" t="s">
        <v>149</v>
      </c>
      <c r="C57" s="7" t="s">
        <v>150</v>
      </c>
      <c r="D57" s="8" t="s">
        <v>151</v>
      </c>
      <c r="E57" s="10">
        <v>3</v>
      </c>
      <c r="F57" s="15">
        <v>249675000</v>
      </c>
      <c r="G57" s="15"/>
      <c r="H57" s="15"/>
      <c r="I57" s="15">
        <v>23</v>
      </c>
      <c r="J57" s="15">
        <v>652631000</v>
      </c>
      <c r="K57" s="141">
        <v>24</v>
      </c>
      <c r="L57" s="141">
        <v>129327000</v>
      </c>
      <c r="M57" s="141">
        <v>1</v>
      </c>
      <c r="N57" s="141">
        <v>17875000</v>
      </c>
      <c r="O57" s="188">
        <v>65</v>
      </c>
      <c r="P57" s="15">
        <v>209379500</v>
      </c>
      <c r="Q57" s="15">
        <v>29</v>
      </c>
      <c r="R57" s="15">
        <v>114917000</v>
      </c>
      <c r="S57" s="15"/>
      <c r="T57" s="15"/>
      <c r="U57" s="15"/>
      <c r="V57" s="15"/>
      <c r="W57" s="15"/>
      <c r="X57" s="15"/>
      <c r="Y57" s="15">
        <v>1</v>
      </c>
      <c r="Z57" s="15">
        <v>47143000</v>
      </c>
      <c r="AA57" s="15"/>
      <c r="AB57" s="15"/>
      <c r="AC57" s="188"/>
      <c r="AD57" s="15"/>
      <c r="AE57" s="15">
        <v>80</v>
      </c>
      <c r="AF57" s="15">
        <v>2911430000</v>
      </c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50">
        <f t="shared" si="2"/>
        <v>226</v>
      </c>
      <c r="AT57" s="50">
        <f t="shared" si="3"/>
        <v>4332377500</v>
      </c>
    </row>
    <row r="58" spans="1:46">
      <c r="A58" s="7">
        <v>47</v>
      </c>
      <c r="B58" s="7" t="s">
        <v>152</v>
      </c>
      <c r="C58" s="7" t="s">
        <v>153</v>
      </c>
      <c r="D58" s="8" t="s">
        <v>154</v>
      </c>
      <c r="E58" s="10"/>
      <c r="F58" s="15"/>
      <c r="G58" s="15"/>
      <c r="H58" s="15"/>
      <c r="I58" s="15">
        <v>1</v>
      </c>
      <c r="J58" s="15">
        <v>165000000</v>
      </c>
      <c r="K58" s="15"/>
      <c r="L58" s="15"/>
      <c r="M58" s="15"/>
      <c r="N58" s="15"/>
      <c r="O58" s="188"/>
      <c r="P58" s="15"/>
      <c r="Q58" s="15"/>
      <c r="R58" s="15"/>
      <c r="S58" s="15"/>
      <c r="T58" s="15"/>
      <c r="U58" s="15"/>
      <c r="V58" s="15"/>
      <c r="W58" s="15"/>
      <c r="X58" s="15"/>
      <c r="Y58" s="15">
        <v>2</v>
      </c>
      <c r="Z58" s="15">
        <v>487504044</v>
      </c>
      <c r="AA58" s="15"/>
      <c r="AB58" s="15"/>
      <c r="AC58" s="188"/>
      <c r="AD58" s="15"/>
      <c r="AE58" s="15"/>
      <c r="AF58" s="15"/>
      <c r="AG58" s="15">
        <v>24</v>
      </c>
      <c r="AH58" s="15">
        <v>3950609071</v>
      </c>
      <c r="AI58" s="15">
        <v>13</v>
      </c>
      <c r="AJ58" s="15">
        <v>2599669000</v>
      </c>
      <c r="AK58" s="15"/>
      <c r="AL58" s="15"/>
      <c r="AM58" s="15"/>
      <c r="AN58" s="15"/>
      <c r="AO58" s="15"/>
      <c r="AP58" s="15"/>
      <c r="AQ58" s="15"/>
      <c r="AR58" s="15"/>
      <c r="AS58" s="50">
        <f t="shared" si="2"/>
        <v>40</v>
      </c>
      <c r="AT58" s="50">
        <f t="shared" si="3"/>
        <v>7202782115</v>
      </c>
    </row>
    <row r="59" spans="1:46">
      <c r="A59" s="7">
        <v>48</v>
      </c>
      <c r="B59" s="7" t="s">
        <v>155</v>
      </c>
      <c r="C59" s="7" t="s">
        <v>156</v>
      </c>
      <c r="D59" s="8" t="s">
        <v>157</v>
      </c>
      <c r="E59" s="10"/>
      <c r="F59" s="15"/>
      <c r="G59" s="15"/>
      <c r="H59" s="15"/>
      <c r="I59" s="15"/>
      <c r="J59" s="15"/>
      <c r="K59" s="141">
        <v>8</v>
      </c>
      <c r="L59" s="141">
        <v>27940000</v>
      </c>
      <c r="M59" s="15"/>
      <c r="N59" s="15"/>
      <c r="O59" s="188">
        <v>30</v>
      </c>
      <c r="P59" s="15">
        <v>50125500</v>
      </c>
      <c r="Q59" s="15">
        <v>3</v>
      </c>
      <c r="R59" s="15">
        <v>13860800</v>
      </c>
      <c r="S59" s="15"/>
      <c r="T59" s="15"/>
      <c r="U59" s="15"/>
      <c r="V59" s="15"/>
      <c r="W59" s="15">
        <v>1</v>
      </c>
      <c r="X59" s="15">
        <v>28979000</v>
      </c>
      <c r="Y59" s="15">
        <v>4</v>
      </c>
      <c r="Z59" s="15">
        <v>408445000</v>
      </c>
      <c r="AA59" s="15"/>
      <c r="AB59" s="15"/>
      <c r="AC59" s="188">
        <v>3</v>
      </c>
      <c r="AD59" s="15">
        <v>369699000</v>
      </c>
      <c r="AE59" s="15">
        <v>5</v>
      </c>
      <c r="AF59" s="15">
        <v>558945000</v>
      </c>
      <c r="AG59" s="15">
        <v>1</v>
      </c>
      <c r="AH59" s="15">
        <v>129792000</v>
      </c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50">
        <f t="shared" si="2"/>
        <v>55</v>
      </c>
      <c r="AT59" s="50">
        <f t="shared" si="3"/>
        <v>1587786300</v>
      </c>
    </row>
    <row r="60" spans="1:46">
      <c r="A60" s="7" t="s">
        <v>15</v>
      </c>
      <c r="B60" s="7" t="s">
        <v>15</v>
      </c>
      <c r="C60" s="8"/>
      <c r="D60" s="8"/>
      <c r="E60" s="10"/>
      <c r="F60" s="15"/>
      <c r="G60" s="15"/>
      <c r="H60" s="15"/>
      <c r="I60" s="15"/>
      <c r="J60" s="15"/>
      <c r="K60" s="15"/>
      <c r="L60" s="15"/>
      <c r="M60" s="15"/>
      <c r="N60" s="15"/>
      <c r="O60" s="188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88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50">
        <f t="shared" si="2"/>
        <v>0</v>
      </c>
      <c r="AT60" s="50">
        <f t="shared" si="3"/>
        <v>0</v>
      </c>
    </row>
    <row r="61" spans="1:46">
      <c r="A61" s="11" t="s">
        <v>158</v>
      </c>
      <c r="B61" s="11"/>
      <c r="C61" s="11"/>
      <c r="D61" s="11"/>
      <c r="E61" s="19">
        <f>SUM(E12:E59)</f>
        <v>23</v>
      </c>
      <c r="F61" s="19">
        <f t="shared" ref="F61:AR61" si="4">SUM(F12:F59)</f>
        <v>42734801356.25</v>
      </c>
      <c r="G61" s="19">
        <f t="shared" si="4"/>
        <v>36</v>
      </c>
      <c r="H61" s="19">
        <f t="shared" si="4"/>
        <v>2388589210</v>
      </c>
      <c r="I61" s="19">
        <f t="shared" si="4"/>
        <v>403</v>
      </c>
      <c r="J61" s="19">
        <f t="shared" si="4"/>
        <v>23498880505.900002</v>
      </c>
      <c r="K61" s="19">
        <f t="shared" si="4"/>
        <v>50</v>
      </c>
      <c r="L61" s="19">
        <f t="shared" si="4"/>
        <v>4835720335</v>
      </c>
      <c r="M61" s="19">
        <f t="shared" si="4"/>
        <v>28</v>
      </c>
      <c r="N61" s="19">
        <f t="shared" si="4"/>
        <v>584699000</v>
      </c>
      <c r="O61" s="85">
        <f>SUM(O12:O59)</f>
        <v>2491</v>
      </c>
      <c r="P61" s="19">
        <f>SUM(P12:P59)</f>
        <v>33916864255.579994</v>
      </c>
      <c r="Q61" s="19">
        <f t="shared" si="4"/>
        <v>246</v>
      </c>
      <c r="R61" s="19">
        <f t="shared" si="4"/>
        <v>2386583874.9000001</v>
      </c>
      <c r="S61" s="19">
        <f t="shared" si="4"/>
        <v>1347</v>
      </c>
      <c r="T61" s="19">
        <f t="shared" si="4"/>
        <v>13577862185.689999</v>
      </c>
      <c r="U61" s="19">
        <f t="shared" si="4"/>
        <v>62</v>
      </c>
      <c r="V61" s="19">
        <f t="shared" si="4"/>
        <v>3145256338.1400003</v>
      </c>
      <c r="W61" s="19">
        <f t="shared" si="4"/>
        <v>20</v>
      </c>
      <c r="X61" s="19">
        <f t="shared" si="4"/>
        <v>107169000</v>
      </c>
      <c r="Y61" s="19">
        <f t="shared" si="4"/>
        <v>358</v>
      </c>
      <c r="Z61" s="19">
        <f t="shared" si="4"/>
        <v>244336164757.54999</v>
      </c>
      <c r="AA61" s="19">
        <f t="shared" si="4"/>
        <v>184</v>
      </c>
      <c r="AB61" s="19">
        <f t="shared" si="4"/>
        <v>610934819</v>
      </c>
      <c r="AC61" s="85">
        <f t="shared" si="4"/>
        <v>669</v>
      </c>
      <c r="AD61" s="19">
        <f t="shared" si="4"/>
        <v>194957137059.26999</v>
      </c>
      <c r="AE61" s="19">
        <f t="shared" si="4"/>
        <v>219</v>
      </c>
      <c r="AF61" s="19">
        <f t="shared" si="4"/>
        <v>27041502357.110001</v>
      </c>
      <c r="AG61" s="19">
        <f t="shared" si="4"/>
        <v>71</v>
      </c>
      <c r="AH61" s="19">
        <f t="shared" si="4"/>
        <v>10034073171</v>
      </c>
      <c r="AI61" s="19">
        <f t="shared" si="4"/>
        <v>151</v>
      </c>
      <c r="AJ61" s="19">
        <f t="shared" si="4"/>
        <v>33156709751.119999</v>
      </c>
      <c r="AK61" s="19">
        <f t="shared" si="4"/>
        <v>942</v>
      </c>
      <c r="AL61" s="19">
        <f t="shared" si="4"/>
        <v>8825973337.3799992</v>
      </c>
      <c r="AM61" s="19">
        <f t="shared" si="4"/>
        <v>1</v>
      </c>
      <c r="AN61" s="19">
        <f t="shared" si="4"/>
        <v>2737206104</v>
      </c>
      <c r="AO61" s="19">
        <f t="shared" si="4"/>
        <v>0</v>
      </c>
      <c r="AP61" s="19">
        <f t="shared" si="4"/>
        <v>16666100</v>
      </c>
      <c r="AQ61" s="19">
        <f t="shared" si="4"/>
        <v>10</v>
      </c>
      <c r="AR61" s="19">
        <f t="shared" si="4"/>
        <v>5749969178.2399998</v>
      </c>
      <c r="AS61" s="19">
        <f>SUM(AS12:AS59)</f>
        <v>7311</v>
      </c>
      <c r="AT61" s="19">
        <f t="shared" ref="AT61" si="5">SUM(AT12:AT59)</f>
        <v>654642762696.13</v>
      </c>
    </row>
    <row r="65" spans="4:30">
      <c r="D65" t="s">
        <v>421</v>
      </c>
      <c r="F65" s="1">
        <f>F56+F12+F13</f>
        <v>29549028486</v>
      </c>
      <c r="AD65" s="1">
        <v>2534424726</v>
      </c>
    </row>
    <row r="66" spans="4:30">
      <c r="D66" t="s">
        <v>422</v>
      </c>
      <c r="F66" s="1">
        <f>F14</f>
        <v>530750000</v>
      </c>
      <c r="AD66" s="1">
        <f>AD59-AD65</f>
        <v>-2164725726</v>
      </c>
    </row>
    <row r="67" spans="4:30">
      <c r="D67" t="s">
        <v>423</v>
      </c>
      <c r="F67" s="1">
        <f>F18+F28+F30</f>
        <v>11650347870.25</v>
      </c>
    </row>
    <row r="68" spans="4:30">
      <c r="AD68" s="1">
        <v>1540000</v>
      </c>
    </row>
    <row r="69" spans="4:30">
      <c r="F69" s="1">
        <v>11696722840.25</v>
      </c>
      <c r="AD69" s="1">
        <v>2365000</v>
      </c>
    </row>
    <row r="70" spans="4:30">
      <c r="F70" s="1">
        <f>F67-F69</f>
        <v>-46374970</v>
      </c>
      <c r="AD70" s="1">
        <f>AD69+AD68+AF59</f>
        <v>562850000</v>
      </c>
    </row>
  </sheetData>
  <mergeCells count="14">
    <mergeCell ref="A3:D3"/>
    <mergeCell ref="A4:D4"/>
    <mergeCell ref="A5:D5"/>
    <mergeCell ref="A7:A9"/>
    <mergeCell ref="B7:B9"/>
    <mergeCell ref="C7:C9"/>
    <mergeCell ref="D7:D9"/>
    <mergeCell ref="AT7:AT9"/>
    <mergeCell ref="G7:X7"/>
    <mergeCell ref="F7:F9"/>
    <mergeCell ref="Z7:AB7"/>
    <mergeCell ref="AD7:AJ7"/>
    <mergeCell ref="AL7:AP7"/>
    <mergeCell ref="AR7:AR9"/>
  </mergeCells>
  <pageMargins left="0.70866141732283472" right="0.70866141732283472" top="0.74803149606299213" bottom="0.74803149606299213" header="0.31496062992125984" footer="0.31496062992125984"/>
  <pageSetup paperSize="300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4"/>
  <sheetViews>
    <sheetView topLeftCell="I4" workbookViewId="0">
      <selection activeCell="Z12" sqref="Z12"/>
    </sheetView>
  </sheetViews>
  <sheetFormatPr defaultRowHeight="11.25"/>
  <cols>
    <col min="1" max="1" width="4.42578125" style="179" customWidth="1"/>
    <col min="2" max="2" width="7" style="3" customWidth="1"/>
    <col min="3" max="3" width="4.7109375" style="3" customWidth="1"/>
    <col min="4" max="4" width="36" style="3" customWidth="1"/>
    <col min="5" max="5" width="6.28515625" style="179" customWidth="1"/>
    <col min="6" max="6" width="17.140625" style="106" customWidth="1"/>
    <col min="7" max="7" width="4.42578125" style="179" customWidth="1"/>
    <col min="8" max="8" width="15.5703125" style="106" customWidth="1"/>
    <col min="9" max="9" width="5.7109375" style="179" customWidth="1"/>
    <col min="10" max="10" width="15" style="106" customWidth="1"/>
    <col min="11" max="11" width="5.7109375" style="179" customWidth="1"/>
    <col min="12" max="12" width="14.140625" style="106" customWidth="1"/>
    <col min="13" max="13" width="4.85546875" style="179" customWidth="1"/>
    <col min="14" max="14" width="13.85546875" style="106" customWidth="1"/>
    <col min="15" max="15" width="5.85546875" style="179" customWidth="1"/>
    <col min="16" max="16" width="17.140625" style="106" customWidth="1"/>
    <col min="17" max="17" width="4.28515625" style="179" customWidth="1"/>
    <col min="18" max="18" width="16.5703125" style="106" customWidth="1"/>
    <col min="19" max="19" width="4.140625" style="179" customWidth="1"/>
    <col min="20" max="20" width="14.85546875" style="106" bestFit="1" customWidth="1"/>
    <col min="21" max="21" width="2.85546875" style="179" customWidth="1"/>
    <col min="22" max="22" width="16.42578125" style="106" bestFit="1" customWidth="1"/>
    <col min="23" max="23" width="3.140625" style="179" customWidth="1"/>
    <col min="24" max="24" width="13.140625" style="106" customWidth="1"/>
    <col min="25" max="25" width="5.140625" style="179" customWidth="1"/>
    <col min="26" max="26" width="19.7109375" style="106" customWidth="1"/>
    <col min="27" max="27" width="7.85546875" style="179" customWidth="1"/>
    <col min="28" max="28" width="15.7109375" style="106" customWidth="1"/>
    <col min="29" max="29" width="7" style="106" customWidth="1"/>
    <col min="30" max="30" width="15.85546875" style="106" bestFit="1" customWidth="1"/>
    <col min="31" max="31" width="6.85546875" style="106" customWidth="1"/>
    <col min="32" max="32" width="14.85546875" style="106" bestFit="1" customWidth="1"/>
    <col min="33" max="33" width="3.28515625" style="179" customWidth="1"/>
    <col min="34" max="34" width="14" style="106" bestFit="1" customWidth="1"/>
    <col min="35" max="35" width="3.28515625" style="179" customWidth="1"/>
    <col min="36" max="36" width="14.7109375" style="106" customWidth="1"/>
    <col min="37" max="37" width="6.140625" style="179" customWidth="1"/>
    <col min="38" max="38" width="15.85546875" style="106" customWidth="1"/>
    <col min="39" max="39" width="3.85546875" style="179" customWidth="1"/>
    <col min="40" max="40" width="15.28515625" style="106" customWidth="1"/>
    <col min="41" max="41" width="5.140625" style="179" customWidth="1"/>
    <col min="42" max="42" width="13" style="106" customWidth="1"/>
    <col min="43" max="43" width="5.140625" style="179" customWidth="1"/>
    <col min="44" max="44" width="16.28515625" style="106" customWidth="1"/>
    <col min="45" max="45" width="8" style="179" customWidth="1"/>
    <col min="46" max="46" width="17.42578125" style="106" customWidth="1"/>
    <col min="47" max="47" width="8.5703125" style="179" customWidth="1"/>
    <col min="48" max="48" width="17.42578125" style="106" customWidth="1"/>
    <col min="49" max="49" width="8.28515625" style="179" customWidth="1"/>
    <col min="50" max="50" width="15.5703125" style="106" customWidth="1"/>
    <col min="51" max="51" width="8.140625" style="179" customWidth="1"/>
    <col min="52" max="52" width="14.85546875" style="3" bestFit="1" customWidth="1"/>
    <col min="53" max="53" width="8.5703125" style="179" customWidth="1"/>
    <col min="54" max="54" width="15.42578125" style="3" customWidth="1"/>
    <col min="55" max="55" width="9.5703125" style="179" customWidth="1"/>
    <col min="56" max="56" width="14" style="3" bestFit="1" customWidth="1"/>
    <col min="57" max="57" width="12.7109375" style="3" customWidth="1"/>
    <col min="58" max="16384" width="9.140625" style="3"/>
  </cols>
  <sheetData>
    <row r="1" spans="1:57">
      <c r="A1" s="83" t="s">
        <v>1</v>
      </c>
      <c r="B1" s="2"/>
      <c r="C1" s="2" t="s">
        <v>2</v>
      </c>
    </row>
    <row r="2" spans="1:57">
      <c r="A2" s="83"/>
      <c r="B2" s="2"/>
      <c r="C2" s="2"/>
      <c r="D2" s="2"/>
      <c r="E2" s="83"/>
    </row>
    <row r="3" spans="1:57">
      <c r="A3" s="359" t="s">
        <v>428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285"/>
      <c r="AV3" s="205"/>
      <c r="AW3" s="285"/>
    </row>
    <row r="4" spans="1:57">
      <c r="A4" s="360" t="s">
        <v>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286"/>
      <c r="AV4" s="206"/>
      <c r="AW4" s="286"/>
    </row>
    <row r="5" spans="1:57">
      <c r="A5" s="360" t="s">
        <v>363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286"/>
      <c r="AV5" s="206"/>
      <c r="AW5" s="286"/>
    </row>
    <row r="6" spans="1:57">
      <c r="A6" s="83"/>
      <c r="B6" s="2"/>
      <c r="C6" s="2"/>
      <c r="D6" s="2"/>
      <c r="E6" s="83"/>
      <c r="H6" s="106">
        <f>H34+J34+L34+N34+P34+R34+T34+V34+X34</f>
        <v>901974850</v>
      </c>
      <c r="AB6" s="106">
        <f>Z12+AB12</f>
        <v>382899107343.28003</v>
      </c>
      <c r="AD6" s="106">
        <f>AD13+AF13+AH13</f>
        <v>294132354</v>
      </c>
      <c r="AF6" s="106">
        <f>AD12+AF12+AH12+AJ12</f>
        <v>4404589647.9300003</v>
      </c>
      <c r="AL6" s="106">
        <f>AL12+AN12+AP12</f>
        <v>49553740065.950005</v>
      </c>
      <c r="AX6" s="106">
        <f>AT12-153174354246.62</f>
        <v>449227167591.44006</v>
      </c>
    </row>
    <row r="7" spans="1:57" ht="15" customHeight="1">
      <c r="A7" s="382" t="s">
        <v>4</v>
      </c>
      <c r="B7" s="385" t="s">
        <v>5</v>
      </c>
      <c r="C7" s="385" t="s">
        <v>6</v>
      </c>
      <c r="D7" s="385" t="s">
        <v>7</v>
      </c>
      <c r="E7" s="182"/>
      <c r="F7" s="351" t="s">
        <v>160</v>
      </c>
      <c r="G7" s="354" t="s">
        <v>161</v>
      </c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6"/>
      <c r="Y7" s="193"/>
      <c r="Z7" s="354" t="s">
        <v>171</v>
      </c>
      <c r="AA7" s="355"/>
      <c r="AB7" s="355"/>
      <c r="AC7" s="173"/>
      <c r="AD7" s="355" t="s">
        <v>174</v>
      </c>
      <c r="AE7" s="355"/>
      <c r="AF7" s="355"/>
      <c r="AG7" s="355"/>
      <c r="AH7" s="355"/>
      <c r="AI7" s="355"/>
      <c r="AJ7" s="355"/>
      <c r="AK7" s="193"/>
      <c r="AL7" s="354" t="s">
        <v>179</v>
      </c>
      <c r="AM7" s="355"/>
      <c r="AN7" s="355"/>
      <c r="AO7" s="355"/>
      <c r="AP7" s="355"/>
      <c r="AQ7" s="388" t="s">
        <v>183</v>
      </c>
      <c r="AR7" s="389"/>
      <c r="AS7" s="196"/>
      <c r="AT7" s="351" t="s">
        <v>184</v>
      </c>
      <c r="AU7" s="287"/>
      <c r="AV7" s="134"/>
      <c r="AW7" s="287"/>
    </row>
    <row r="8" spans="1:57" ht="15" customHeight="1">
      <c r="A8" s="383"/>
      <c r="B8" s="386"/>
      <c r="C8" s="386"/>
      <c r="D8" s="386"/>
      <c r="E8" s="183"/>
      <c r="F8" s="352"/>
      <c r="G8" s="186" t="s">
        <v>218</v>
      </c>
      <c r="H8" s="174" t="s">
        <v>162</v>
      </c>
      <c r="I8" s="189" t="s">
        <v>218</v>
      </c>
      <c r="J8" s="136" t="s">
        <v>163</v>
      </c>
      <c r="K8" s="191" t="s">
        <v>218</v>
      </c>
      <c r="L8" s="175" t="s">
        <v>164</v>
      </c>
      <c r="M8" s="191" t="s">
        <v>218</v>
      </c>
      <c r="N8" s="136" t="s">
        <v>165</v>
      </c>
      <c r="O8" s="191" t="s">
        <v>218</v>
      </c>
      <c r="P8" s="175" t="s">
        <v>166</v>
      </c>
      <c r="Q8" s="191" t="s">
        <v>218</v>
      </c>
      <c r="R8" s="136" t="s">
        <v>167</v>
      </c>
      <c r="S8" s="191" t="s">
        <v>218</v>
      </c>
      <c r="T8" s="175" t="s">
        <v>168</v>
      </c>
      <c r="U8" s="191" t="s">
        <v>218</v>
      </c>
      <c r="V8" s="136" t="s">
        <v>169</v>
      </c>
      <c r="W8" s="191" t="s">
        <v>218</v>
      </c>
      <c r="X8" s="175" t="s">
        <v>170</v>
      </c>
      <c r="Y8" s="191" t="s">
        <v>218</v>
      </c>
      <c r="Z8" s="136" t="s">
        <v>172</v>
      </c>
      <c r="AA8" s="194" t="s">
        <v>218</v>
      </c>
      <c r="AB8" s="136" t="s">
        <v>173</v>
      </c>
      <c r="AC8" s="136" t="s">
        <v>218</v>
      </c>
      <c r="AD8" s="136" t="s">
        <v>175</v>
      </c>
      <c r="AE8" s="136" t="s">
        <v>218</v>
      </c>
      <c r="AF8" s="136" t="s">
        <v>176</v>
      </c>
      <c r="AG8" s="194" t="s">
        <v>218</v>
      </c>
      <c r="AH8" s="136" t="s">
        <v>177</v>
      </c>
      <c r="AI8" s="194" t="s">
        <v>218</v>
      </c>
      <c r="AJ8" s="136" t="s">
        <v>178</v>
      </c>
      <c r="AK8" s="191" t="s">
        <v>218</v>
      </c>
      <c r="AL8" s="136" t="s">
        <v>180</v>
      </c>
      <c r="AM8" s="191" t="s">
        <v>218</v>
      </c>
      <c r="AN8" s="136" t="s">
        <v>181</v>
      </c>
      <c r="AO8" s="191" t="s">
        <v>218</v>
      </c>
      <c r="AP8" s="174" t="s">
        <v>182</v>
      </c>
      <c r="AQ8" s="189" t="s">
        <v>218</v>
      </c>
      <c r="AR8" s="176"/>
      <c r="AS8" s="197"/>
      <c r="AT8" s="352"/>
      <c r="AU8" s="287"/>
      <c r="AV8" s="134"/>
      <c r="AW8" s="287"/>
    </row>
    <row r="9" spans="1:57">
      <c r="A9" s="384"/>
      <c r="B9" s="387"/>
      <c r="C9" s="387"/>
      <c r="D9" s="387"/>
      <c r="E9" s="184" t="s">
        <v>218</v>
      </c>
      <c r="F9" s="353"/>
      <c r="G9" s="187"/>
      <c r="H9" s="177"/>
      <c r="I9" s="190"/>
      <c r="J9" s="140"/>
      <c r="K9" s="192"/>
      <c r="L9" s="139"/>
      <c r="M9" s="192"/>
      <c r="N9" s="140"/>
      <c r="O9" s="192"/>
      <c r="P9" s="139"/>
      <c r="Q9" s="192"/>
      <c r="R9" s="140"/>
      <c r="S9" s="192"/>
      <c r="T9" s="139"/>
      <c r="U9" s="192"/>
      <c r="V9" s="140"/>
      <c r="W9" s="192"/>
      <c r="X9" s="139"/>
      <c r="Y9" s="192"/>
      <c r="Z9" s="140"/>
      <c r="AA9" s="195"/>
      <c r="AB9" s="140"/>
      <c r="AC9" s="140"/>
      <c r="AD9" s="140"/>
      <c r="AE9" s="140"/>
      <c r="AF9" s="140"/>
      <c r="AG9" s="195"/>
      <c r="AH9" s="140"/>
      <c r="AI9" s="195"/>
      <c r="AJ9" s="140"/>
      <c r="AK9" s="192"/>
      <c r="AL9" s="140"/>
      <c r="AM9" s="192"/>
      <c r="AN9" s="140"/>
      <c r="AO9" s="192"/>
      <c r="AP9" s="177"/>
      <c r="AQ9" s="190"/>
      <c r="AR9" s="178"/>
      <c r="AS9" s="184"/>
      <c r="AT9" s="353"/>
      <c r="AU9" s="287"/>
      <c r="AV9" s="134"/>
      <c r="AW9" s="287"/>
    </row>
    <row r="10" spans="1:57">
      <c r="A10" s="29">
        <v>1</v>
      </c>
      <c r="B10" s="48">
        <v>2</v>
      </c>
      <c r="C10" s="49"/>
      <c r="D10" s="48">
        <v>4</v>
      </c>
      <c r="E10" s="29"/>
      <c r="F10" s="15">
        <v>1</v>
      </c>
      <c r="G10" s="188"/>
      <c r="H10" s="15">
        <v>2</v>
      </c>
      <c r="I10" s="188"/>
      <c r="J10" s="15">
        <v>3</v>
      </c>
      <c r="K10" s="188"/>
      <c r="L10" s="15">
        <v>4</v>
      </c>
      <c r="M10" s="188"/>
      <c r="N10" s="15">
        <v>5</v>
      </c>
      <c r="O10" s="188"/>
      <c r="P10" s="15">
        <v>6</v>
      </c>
      <c r="Q10" s="188"/>
      <c r="R10" s="15">
        <v>7</v>
      </c>
      <c r="S10" s="188"/>
      <c r="T10" s="15">
        <v>8</v>
      </c>
      <c r="U10" s="188"/>
      <c r="V10" s="15">
        <v>9</v>
      </c>
      <c r="W10" s="188"/>
      <c r="X10" s="15">
        <v>10</v>
      </c>
      <c r="Y10" s="188"/>
      <c r="Z10" s="15">
        <v>11</v>
      </c>
      <c r="AA10" s="188"/>
      <c r="AB10" s="15">
        <v>12</v>
      </c>
      <c r="AC10" s="15"/>
      <c r="AD10" s="15">
        <v>13</v>
      </c>
      <c r="AE10" s="15"/>
      <c r="AF10" s="15">
        <v>14</v>
      </c>
      <c r="AG10" s="188"/>
      <c r="AH10" s="15">
        <v>15</v>
      </c>
      <c r="AI10" s="188"/>
      <c r="AJ10" s="15">
        <v>16</v>
      </c>
      <c r="AK10" s="188"/>
      <c r="AL10" s="15">
        <v>17</v>
      </c>
      <c r="AM10" s="188"/>
      <c r="AN10" s="15">
        <v>18</v>
      </c>
      <c r="AO10" s="188"/>
      <c r="AP10" s="15">
        <v>19</v>
      </c>
      <c r="AQ10" s="188"/>
      <c r="AR10" s="15">
        <v>20</v>
      </c>
      <c r="AS10" s="188"/>
      <c r="AT10" s="15"/>
      <c r="AU10" s="288"/>
      <c r="AV10" s="135"/>
      <c r="AW10" s="288"/>
    </row>
    <row r="11" spans="1:57" ht="15" customHeight="1">
      <c r="A11" s="84" t="s">
        <v>15</v>
      </c>
      <c r="B11" s="51" t="s">
        <v>15</v>
      </c>
      <c r="C11" s="10"/>
      <c r="D11" s="10"/>
      <c r="E11" s="185"/>
      <c r="F11" s="15"/>
      <c r="G11" s="188"/>
      <c r="H11" s="15"/>
      <c r="I11" s="188"/>
      <c r="J11" s="15"/>
      <c r="K11" s="188"/>
      <c r="L11" s="15"/>
      <c r="M11" s="188"/>
      <c r="N11" s="15"/>
      <c r="O11" s="188"/>
      <c r="P11" s="15"/>
      <c r="Q11" s="188"/>
      <c r="R11" s="15"/>
      <c r="S11" s="188"/>
      <c r="T11" s="15"/>
      <c r="U11" s="188"/>
      <c r="V11" s="15"/>
      <c r="W11" s="188"/>
      <c r="X11" s="15"/>
      <c r="Y11" s="188"/>
      <c r="Z11" s="15"/>
      <c r="AA11" s="188"/>
      <c r="AB11" s="15"/>
      <c r="AC11" s="15"/>
      <c r="AD11" s="15"/>
      <c r="AE11" s="15"/>
      <c r="AF11" s="15"/>
      <c r="AG11" s="188"/>
      <c r="AH11" s="15"/>
      <c r="AI11" s="188"/>
      <c r="AJ11" s="15"/>
      <c r="AK11" s="188"/>
      <c r="AL11" s="15"/>
      <c r="AM11" s="188"/>
      <c r="AN11" s="15"/>
      <c r="AO11" s="188"/>
      <c r="AP11" s="15"/>
      <c r="AQ11" s="188"/>
      <c r="AR11" s="15"/>
      <c r="AS11" s="188"/>
      <c r="AT11" s="15"/>
      <c r="AU11" s="378" t="s">
        <v>160</v>
      </c>
      <c r="AV11" s="379"/>
      <c r="AW11" s="380" t="s">
        <v>366</v>
      </c>
      <c r="AX11" s="380"/>
      <c r="AY11" s="381" t="s">
        <v>367</v>
      </c>
      <c r="AZ11" s="381"/>
      <c r="BA11" s="381" t="s">
        <v>368</v>
      </c>
      <c r="BB11" s="381"/>
      <c r="BC11" s="381" t="s">
        <v>369</v>
      </c>
      <c r="BD11" s="381"/>
      <c r="BE11" s="3" t="s">
        <v>370</v>
      </c>
    </row>
    <row r="12" spans="1:57">
      <c r="A12" s="84">
        <v>1</v>
      </c>
      <c r="B12" s="51" t="s">
        <v>16</v>
      </c>
      <c r="C12" s="51"/>
      <c r="D12" s="10" t="s">
        <v>17</v>
      </c>
      <c r="E12" s="185">
        <f>'saldo awal'!E12-Berkurang!E12+Bertambah!E12</f>
        <v>341</v>
      </c>
      <c r="F12" s="10">
        <f>'saldo awal'!F12-Berkurang!F12+Bertambah!F12</f>
        <v>53643964921</v>
      </c>
      <c r="G12" s="185">
        <f>'saldo awal'!G12-Berkurang!G12+Bertambah!G12</f>
        <v>48</v>
      </c>
      <c r="H12" s="10">
        <f>'saldo awal'!H12-Berkurang!H12+Bertambah!H12</f>
        <v>124415000</v>
      </c>
      <c r="I12" s="185">
        <f>'saldo awal'!I12-Berkurang!I12+Bertambah!I12</f>
        <v>217</v>
      </c>
      <c r="J12" s="10">
        <f>'saldo awal'!J12-Berkurang!J12+Bertambah!J12</f>
        <v>3142305800</v>
      </c>
      <c r="K12" s="185">
        <f>'saldo awal'!K12-Berkurang!K12+Bertambah!K12</f>
        <v>1768</v>
      </c>
      <c r="L12" s="10">
        <f>'saldo awal'!L12-Berkurang!L12+Bertambah!L12</f>
        <v>13206631746</v>
      </c>
      <c r="M12" s="185">
        <f>'saldo awal'!M12-Berkurang!M12+Bertambah!M12</f>
        <v>49</v>
      </c>
      <c r="N12" s="10">
        <f>'saldo awal'!N12-Berkurang!N12+Bertambah!N12</f>
        <v>284815000</v>
      </c>
      <c r="O12" s="185">
        <f>'saldo awal'!O12-Berkurang!O12+Bertambah!O12</f>
        <v>72191</v>
      </c>
      <c r="P12" s="10">
        <f>'saldo awal'!P12-Berkurang!P12+Bertambah!P12</f>
        <v>69051897340.899994</v>
      </c>
      <c r="Q12" s="185">
        <f>'saldo awal'!Q12-Berkurang!Q12+Bertambah!Q12</f>
        <v>1078</v>
      </c>
      <c r="R12" s="10">
        <f>'saldo awal'!R12-Berkurang!R12+Bertambah!R12</f>
        <v>7931585105</v>
      </c>
      <c r="S12" s="185">
        <f>'saldo awal'!S12-Berkurang!S12+Bertambah!S12</f>
        <v>90</v>
      </c>
      <c r="T12" s="10">
        <f>'saldo awal'!T12-Berkurang!T12+Bertambah!T12</f>
        <v>18162100</v>
      </c>
      <c r="U12" s="185">
        <f>'saldo awal'!U12-Berkurang!U12+Bertambah!U12</f>
        <v>9162</v>
      </c>
      <c r="V12" s="10">
        <f>'saldo awal'!V12-Berkurang!V12+Bertambah!V12</f>
        <v>18132407768</v>
      </c>
      <c r="W12" s="185">
        <f>'saldo awal'!W12-Berkurang!W12+Bertambah!W12</f>
        <v>22</v>
      </c>
      <c r="X12" s="10">
        <f>'saldo awal'!X12-Berkurang!X12+Bertambah!X12</f>
        <v>7900000</v>
      </c>
      <c r="Y12" s="185">
        <f>'saldo awal'!Y12-Berkurang!Y12+Bertambah!Y12</f>
        <v>3594</v>
      </c>
      <c r="Z12" s="10">
        <f>'saldo awal'!Z12-Berkurang!Z12+Bertambah!Z12</f>
        <v>382801528690.28003</v>
      </c>
      <c r="AA12" s="185">
        <f>'saldo awal'!AA12-Berkurang!AA12+Bertambah!AA12</f>
        <v>2</v>
      </c>
      <c r="AB12" s="10">
        <f>'saldo awal'!AB12-Berkurang!AB12+Bertambah!AB12</f>
        <v>97578653</v>
      </c>
      <c r="AC12" s="10">
        <f>'saldo awal'!AC12-Berkurang!AC12+Bertambah!AC12</f>
        <v>4</v>
      </c>
      <c r="AD12" s="10">
        <f>'saldo awal'!AD12-Berkurang!AD12+Bertambah!AD12</f>
        <v>140600000</v>
      </c>
      <c r="AE12" s="10">
        <f>'saldo awal'!AE12-Berkurang!AE12+Bertambah!AE12</f>
        <v>11</v>
      </c>
      <c r="AF12" s="10">
        <f>'saldo awal'!AF12-Berkurang!AF12+Bertambah!AF12</f>
        <v>3534355319.9299998</v>
      </c>
      <c r="AG12" s="185">
        <f>'saldo awal'!AG12-Berkurang!AG12+Bertambah!AG12</f>
        <v>18</v>
      </c>
      <c r="AH12" s="10">
        <f>'saldo awal'!AH12-Berkurang!AH12+Bertambah!AH12</f>
        <v>528900631</v>
      </c>
      <c r="AI12" s="185">
        <f>'saldo awal'!AI12-Berkurang!AI12+Bertambah!AI12</f>
        <v>67</v>
      </c>
      <c r="AJ12" s="10">
        <f>'saldo awal'!AJ12-Berkurang!AJ12+Bertambah!AJ12</f>
        <v>200733697</v>
      </c>
      <c r="AK12" s="185">
        <f>'saldo awal'!AK12-Berkurang!AK12+Bertambah!AK12</f>
        <v>191341</v>
      </c>
      <c r="AL12" s="10">
        <f>'saldo awal'!AL12-Berkurang!AL12+Bertambah!AL12</f>
        <v>42864659999.450005</v>
      </c>
      <c r="AM12" s="185">
        <f>'saldo awal'!AM12-Berkurang!AM12+Bertambah!AM12</f>
        <v>1455</v>
      </c>
      <c r="AN12" s="10">
        <f>'saldo awal'!AN12-Berkurang!AN12+Bertambah!AN12</f>
        <v>6645075666.5</v>
      </c>
      <c r="AO12" s="185">
        <f>'saldo awal'!AO12-Berkurang!AO12+Bertambah!AO12</f>
        <v>0</v>
      </c>
      <c r="AP12" s="10">
        <f>'saldo awal'!AP12-Berkurang!AP12+Bertambah!AP12</f>
        <v>44004400</v>
      </c>
      <c r="AQ12" s="185">
        <f>'saldo awal'!AQ12-Berkurang!AQ12+Bertambah!AQ12</f>
        <v>0</v>
      </c>
      <c r="AR12" s="10">
        <f>'saldo awal'!AR12-Berkurang!AR12+Bertambah!AR12</f>
        <v>0</v>
      </c>
      <c r="AS12" s="188">
        <f>E12+G12+I12+K12+M12+O12+Q12+S12+U12+W12+Y12+AA12+AC12+AE12+AG12+AI12+AK12+AM12+AO12+AQ12</f>
        <v>281458</v>
      </c>
      <c r="AT12" s="15">
        <f>F12+H12+J12+L12+N12+P12+R12+T12+V12+X12+Z12+AB12+AD12+AF12+AH12+AJ12+AL12+AN12+AP12+AR12</f>
        <v>602401521838.06006</v>
      </c>
      <c r="AU12" s="288">
        <f>E12</f>
        <v>341</v>
      </c>
      <c r="AV12" s="135">
        <f>F12</f>
        <v>53643964921</v>
      </c>
      <c r="AW12" s="288">
        <f>G12+I12+K12+M12+O12+Q12+S12+U12+W12</f>
        <v>84625</v>
      </c>
      <c r="AX12" s="106">
        <f>H12+J12+L12+N12+P12+R12+T12+V12+X12</f>
        <v>111900119859.89999</v>
      </c>
      <c r="AY12" s="179">
        <f>Y12+AA12</f>
        <v>3596</v>
      </c>
      <c r="AZ12" s="106">
        <f>Z12+AB12</f>
        <v>382899107343.28003</v>
      </c>
      <c r="BA12" s="179">
        <f>AE12+AC12+AG12+AI12</f>
        <v>100</v>
      </c>
      <c r="BB12" s="106">
        <f>AD12+AF12+AH12+AJ12</f>
        <v>4404589647.9300003</v>
      </c>
      <c r="BC12" s="179">
        <f>AK12+AM12+AO12</f>
        <v>192796</v>
      </c>
      <c r="BD12" s="106">
        <f>AL12+AN12+AP12</f>
        <v>49553740065.950005</v>
      </c>
      <c r="BE12" s="106">
        <f>AR12</f>
        <v>0</v>
      </c>
    </row>
    <row r="13" spans="1:57">
      <c r="A13" s="84">
        <v>2</v>
      </c>
      <c r="B13" s="51" t="s">
        <v>18</v>
      </c>
      <c r="C13" s="51" t="s">
        <v>19</v>
      </c>
      <c r="D13" s="10" t="s">
        <v>20</v>
      </c>
      <c r="E13" s="185">
        <f>'saldo awal'!E13-Berkurang!E13+Bertambah!E13</f>
        <v>36</v>
      </c>
      <c r="F13" s="10">
        <f>'saldo awal'!F13-Berkurang!F13+Bertambah!F13</f>
        <v>4525877625</v>
      </c>
      <c r="G13" s="185">
        <f>'saldo awal'!G13-Berkurang!G13+Bertambah!G13</f>
        <v>17</v>
      </c>
      <c r="H13" s="10">
        <f>'saldo awal'!H13-Berkurang!H13+Bertambah!H13</f>
        <v>244248050</v>
      </c>
      <c r="I13" s="185">
        <f>'saldo awal'!I13-Berkurang!I13+Bertambah!I13</f>
        <v>368</v>
      </c>
      <c r="J13" s="10">
        <f>'saldo awal'!J13-Berkurang!J13+Bertambah!J13</f>
        <v>14139363599.9</v>
      </c>
      <c r="K13" s="185">
        <f>'saldo awal'!K13-Berkurang!K13+Bertambah!K13</f>
        <v>1</v>
      </c>
      <c r="L13" s="10">
        <f>'saldo awal'!L13-Berkurang!L13+Bertambah!L13</f>
        <v>70548500</v>
      </c>
      <c r="M13" s="185">
        <f>'saldo awal'!M13-Berkurang!M13+Bertambah!M13</f>
        <v>0</v>
      </c>
      <c r="N13" s="10">
        <f>'saldo awal'!N13-Berkurang!N13+Bertambah!N13</f>
        <v>0</v>
      </c>
      <c r="O13" s="185">
        <f>'saldo awal'!O13-Berkurang!O13+Bertambah!O13</f>
        <v>5515</v>
      </c>
      <c r="P13" s="10">
        <f>'saldo awal'!P13-Berkurang!P13+Bertambah!P13</f>
        <v>7965433245.5799999</v>
      </c>
      <c r="Q13" s="185">
        <f>'saldo awal'!Q13-Berkurang!Q13+Bertambah!Q13</f>
        <v>265</v>
      </c>
      <c r="R13" s="10">
        <f>'saldo awal'!R13-Berkurang!R13+Bertambah!R13</f>
        <v>1078935120</v>
      </c>
      <c r="S13" s="185">
        <f>'saldo awal'!S13-Berkurang!S13+Bertambah!S13</f>
        <v>15002</v>
      </c>
      <c r="T13" s="10">
        <f>'saldo awal'!T13-Berkurang!T13+Bertambah!T13</f>
        <v>31216733009.019997</v>
      </c>
      <c r="U13" s="185">
        <f>'saldo awal'!U13-Berkurang!U13+Bertambah!U13</f>
        <v>381</v>
      </c>
      <c r="V13" s="10">
        <f>'saldo awal'!V13-Berkurang!V13+Bertambah!V13</f>
        <v>5574447476.9400005</v>
      </c>
      <c r="W13" s="185">
        <f>'saldo awal'!W13-Berkurang!W13+Bertambah!W13</f>
        <v>1</v>
      </c>
      <c r="X13" s="10">
        <f>'saldo awal'!X13-Berkurang!X13+Bertambah!X13</f>
        <v>19415000</v>
      </c>
      <c r="Y13" s="185">
        <f>'saldo awal'!Y13-Berkurang!Y13+Bertambah!Y13</f>
        <v>314</v>
      </c>
      <c r="Z13" s="10">
        <f>'saldo awal'!Z13-Berkurang!Z13+Bertambah!Z13</f>
        <v>45166107654.800003</v>
      </c>
      <c r="AA13" s="185">
        <f>'saldo awal'!AA13-Berkurang!AA13+Bertambah!AA13</f>
        <v>0</v>
      </c>
      <c r="AB13" s="10">
        <f>'saldo awal'!AB13-Berkurang!AB13+Bertambah!AB13</f>
        <v>0</v>
      </c>
      <c r="AC13" s="10">
        <f>'saldo awal'!AC13-Berkurang!AC13+Bertambah!AC13</f>
        <v>1</v>
      </c>
      <c r="AD13" s="10">
        <f>'saldo awal'!AD13-Berkurang!AD13+Bertambah!AD13</f>
        <v>88010744</v>
      </c>
      <c r="AE13" s="10">
        <f>'saldo awal'!AE13-Berkurang!AE13+Bertambah!AE13</f>
        <v>1</v>
      </c>
      <c r="AF13" s="10">
        <f>'saldo awal'!AF13-Berkurang!AF13+Bertambah!AF13</f>
        <v>89345400</v>
      </c>
      <c r="AG13" s="185">
        <f>'saldo awal'!AG13-Berkurang!AG13+Bertambah!AG13</f>
        <v>13</v>
      </c>
      <c r="AH13" s="10">
        <f>'saldo awal'!AH13-Berkurang!AH13+Bertambah!AH13</f>
        <v>116776210</v>
      </c>
      <c r="AI13" s="185">
        <f>'saldo awal'!AI13-Berkurang!AI13+Bertambah!AI13</f>
        <v>0</v>
      </c>
      <c r="AJ13" s="10">
        <f>'saldo awal'!AJ13-Berkurang!AJ13+Bertambah!AJ13</f>
        <v>0</v>
      </c>
      <c r="AK13" s="185">
        <f>'saldo awal'!AK13-Berkurang!AK13+Bertambah!AK13</f>
        <v>0</v>
      </c>
      <c r="AL13" s="10">
        <f>'saldo awal'!AL13-Berkurang!AL13+Bertambah!AL13</f>
        <v>0</v>
      </c>
      <c r="AM13" s="185">
        <f>'saldo awal'!AM13-Berkurang!AM13+Bertambah!AM13</f>
        <v>1</v>
      </c>
      <c r="AN13" s="10">
        <f>'saldo awal'!AN13-Berkurang!AN13+Bertambah!AN13</f>
        <v>7500000</v>
      </c>
      <c r="AO13" s="185">
        <f>'saldo awal'!AO13-Berkurang!AO13+Bertambah!AO13</f>
        <v>0</v>
      </c>
      <c r="AP13" s="10">
        <f>'saldo awal'!AP13-Berkurang!AP13+Bertambah!AP13</f>
        <v>0</v>
      </c>
      <c r="AQ13" s="185">
        <f>'saldo awal'!AQ13-Berkurang!AQ13+Bertambah!AQ13</f>
        <v>2</v>
      </c>
      <c r="AR13" s="10">
        <f>'saldo awal'!AR13-Berkurang!AR13+Bertambah!AR13</f>
        <v>780683400</v>
      </c>
      <c r="AS13" s="185">
        <f>E13+G13+I13+K13+M13+O13+Q13+S13+U13+W13+Y13+AA13+AC13+AE13+AG13+AI13+AK13+AM13+AO13+AQ13</f>
        <v>21918</v>
      </c>
      <c r="AT13" s="10">
        <f>F13+H13+J13+L13+N13+P13+R13+T13+V13+X13+Z13+AB13+AD13+AF13+AH13+AJ13+AL13+AN13+AP13+AR13</f>
        <v>111083425035.24001</v>
      </c>
      <c r="AU13" s="288">
        <f t="shared" ref="AU13:AU59" si="0">E13</f>
        <v>36</v>
      </c>
      <c r="AV13" s="135">
        <f t="shared" ref="AV13:AV59" si="1">F13</f>
        <v>4525877625</v>
      </c>
      <c r="AW13" s="288">
        <f t="shared" ref="AW13:AW59" si="2">G13+I13+K13+M13+O13+Q13+S13+U13+W13</f>
        <v>21550</v>
      </c>
      <c r="AX13" s="106">
        <f t="shared" ref="AX13:AX59" si="3">H13+J13+L13+N13+P13+R13+T13+V13+X13</f>
        <v>60309124001.440002</v>
      </c>
      <c r="AY13" s="179">
        <f t="shared" ref="AY13:AY60" si="4">Y13+AA13</f>
        <v>314</v>
      </c>
      <c r="AZ13" s="106">
        <f t="shared" ref="AZ13:AZ59" si="5">Z13+AB13</f>
        <v>45166107654.800003</v>
      </c>
      <c r="BA13" s="179">
        <f t="shared" ref="BA13:BA28" si="6">AE13+AC13+AG13+AI13</f>
        <v>15</v>
      </c>
      <c r="BB13" s="106">
        <f t="shared" ref="BB13:BB59" si="7">AD13+AF13+AH13+AJ13</f>
        <v>294132354</v>
      </c>
      <c r="BC13" s="179">
        <f t="shared" ref="BC13:BC59" si="8">AK13+AM13+AO13</f>
        <v>1</v>
      </c>
      <c r="BD13" s="106">
        <f t="shared" ref="BD13:BD59" si="9">AL13+AN13+AP13</f>
        <v>7500000</v>
      </c>
      <c r="BE13" s="106">
        <f t="shared" ref="BE13:BE59" si="10">AR13</f>
        <v>780683400</v>
      </c>
    </row>
    <row r="14" spans="1:57">
      <c r="A14" s="84">
        <v>3</v>
      </c>
      <c r="B14" s="51" t="s">
        <v>21</v>
      </c>
      <c r="C14" s="51" t="s">
        <v>22</v>
      </c>
      <c r="D14" s="10" t="s">
        <v>23</v>
      </c>
      <c r="E14" s="185">
        <f>'saldo awal'!E14-Berkurang!E14+Bertambah!E14</f>
        <v>4</v>
      </c>
      <c r="F14" s="10">
        <f>'saldo awal'!F14-Berkurang!F14+Bertambah!F14</f>
        <v>5736147000</v>
      </c>
      <c r="G14" s="185">
        <f>'saldo awal'!G14-Berkurang!G14+Bertambah!G14</f>
        <v>24</v>
      </c>
      <c r="H14" s="10">
        <f>'saldo awal'!H14-Berkurang!H14+Bertambah!H14</f>
        <v>3854015500</v>
      </c>
      <c r="I14" s="185">
        <f>'saldo awal'!I14-Berkurang!I14+Bertambah!I14</f>
        <v>45</v>
      </c>
      <c r="J14" s="10">
        <f>'saldo awal'!J14-Berkurang!J14+Bertambah!J14</f>
        <v>3608730244</v>
      </c>
      <c r="K14" s="185">
        <f>'saldo awal'!K14-Berkurang!K14+Bertambah!K14</f>
        <v>19</v>
      </c>
      <c r="L14" s="10">
        <f>'saldo awal'!L14-Berkurang!L14+Bertambah!L14</f>
        <v>78174796</v>
      </c>
      <c r="M14" s="185">
        <f>'saldo awal'!M14-Berkurang!M14+Bertambah!M14</f>
        <v>3</v>
      </c>
      <c r="N14" s="10">
        <f>'saldo awal'!N14-Berkurang!N14+Bertambah!N14</f>
        <v>4790000</v>
      </c>
      <c r="O14" s="185">
        <f>'saldo awal'!O14-Berkurang!O14+Bertambah!O14</f>
        <v>2437</v>
      </c>
      <c r="P14" s="10">
        <f>'saldo awal'!P14-Berkurang!P14+Bertambah!P14</f>
        <v>6246078080.9300003</v>
      </c>
      <c r="Q14" s="185">
        <f>'saldo awal'!Q14-Berkurang!Q14+Bertambah!Q14</f>
        <v>101</v>
      </c>
      <c r="R14" s="10">
        <f>'saldo awal'!R14-Berkurang!R14+Bertambah!R14</f>
        <v>766210817.89999998</v>
      </c>
      <c r="S14" s="185">
        <f>'saldo awal'!S14-Berkurang!S14+Bertambah!S14</f>
        <v>1572</v>
      </c>
      <c r="T14" s="10">
        <f>'saldo awal'!T14-Berkurang!T14+Bertambah!T14</f>
        <v>36629582420.660004</v>
      </c>
      <c r="U14" s="185">
        <f>'saldo awal'!U14-Berkurang!U14+Bertambah!U14</f>
        <v>109</v>
      </c>
      <c r="V14" s="10">
        <f>'saldo awal'!V14-Berkurang!V14+Bertambah!V14</f>
        <v>2358537397.6599998</v>
      </c>
      <c r="W14" s="185">
        <f>'saldo awal'!W14-Berkurang!W14+Bertambah!W14</f>
        <v>1</v>
      </c>
      <c r="X14" s="10">
        <f>'saldo awal'!X14-Berkurang!X14+Bertambah!X14</f>
        <v>17000</v>
      </c>
      <c r="Y14" s="185">
        <f>'saldo awal'!Y14-Berkurang!Y14+Bertambah!Y14</f>
        <v>56</v>
      </c>
      <c r="Z14" s="10">
        <f>'saldo awal'!Z14-Berkurang!Z14+Bertambah!Z14</f>
        <v>38026373170.410004</v>
      </c>
      <c r="AA14" s="185">
        <f>'saldo awal'!AA14-Berkurang!AA14+Bertambah!AA14</f>
        <v>0</v>
      </c>
      <c r="AB14" s="10">
        <f>'saldo awal'!AB14-Berkurang!AB14+Bertambah!AB14</f>
        <v>0</v>
      </c>
      <c r="AC14" s="10">
        <f>'saldo awal'!AC14-Berkurang!AC14+Bertambah!AC14</f>
        <v>0</v>
      </c>
      <c r="AD14" s="10">
        <f>'saldo awal'!AD14-Berkurang!AD14+Bertambah!AD14</f>
        <v>0</v>
      </c>
      <c r="AE14" s="10">
        <f>'saldo awal'!AE14-Berkurang!AE14+Bertambah!AE14</f>
        <v>1</v>
      </c>
      <c r="AF14" s="10">
        <f>'saldo awal'!AF14-Berkurang!AF14+Bertambah!AF14</f>
        <v>156248000</v>
      </c>
      <c r="AG14" s="185">
        <f>'saldo awal'!AG14-Berkurang!AG14+Bertambah!AG14</f>
        <v>4</v>
      </c>
      <c r="AH14" s="10">
        <f>'saldo awal'!AH14-Berkurang!AH14+Bertambah!AH14</f>
        <v>4567101338</v>
      </c>
      <c r="AI14" s="185">
        <f>'saldo awal'!AI14-Berkurang!AI14+Bertambah!AI14</f>
        <v>2</v>
      </c>
      <c r="AJ14" s="10">
        <f>'saldo awal'!AJ14-Berkurang!AJ14+Bertambah!AJ14</f>
        <v>315683000</v>
      </c>
      <c r="AK14" s="185">
        <f>'saldo awal'!AK14-Berkurang!AK14+Bertambah!AK14</f>
        <v>1</v>
      </c>
      <c r="AL14" s="10">
        <f>'saldo awal'!AL14-Berkurang!AL14+Bertambah!AL14</f>
        <v>150000</v>
      </c>
      <c r="AM14" s="185">
        <f>'saldo awal'!AM14-Berkurang!AM14+Bertambah!AM14</f>
        <v>5</v>
      </c>
      <c r="AN14" s="10">
        <f>'saldo awal'!AN14-Berkurang!AN14+Bertambah!AN14</f>
        <v>385000</v>
      </c>
      <c r="AO14" s="185">
        <f>'saldo awal'!AO14-Berkurang!AO14+Bertambah!AO14</f>
        <v>0</v>
      </c>
      <c r="AP14" s="10">
        <f>'saldo awal'!AP14-Berkurang!AP14+Bertambah!AP14</f>
        <v>0</v>
      </c>
      <c r="AQ14" s="185">
        <f>'saldo awal'!AQ14-Berkurang!AQ14+Bertambah!AQ14</f>
        <v>4</v>
      </c>
      <c r="AR14" s="10">
        <f>'saldo awal'!AR14-Berkurang!AR14+Bertambah!AR14</f>
        <v>2618611000.0000019</v>
      </c>
      <c r="AS14" s="185">
        <f t="shared" ref="AS14:AT60" si="11">E14+G14+I14+K14+M14+O14+Q14+S14+U14+W14+Y14+AA14+AC14+AE14+AG14+AI14+AK14+AM14+AO14+AQ14</f>
        <v>4388</v>
      </c>
      <c r="AT14" s="10">
        <f>F14+H14+J14+L14+N14+P14+R14+T14+V14+X14+Z14+AB14+AD14+AF14+AH14+AJ14+AL14+AN14+AP14+AR14</f>
        <v>104966834765.56001</v>
      </c>
      <c r="AU14" s="288">
        <f t="shared" si="0"/>
        <v>4</v>
      </c>
      <c r="AV14" s="135">
        <f t="shared" si="1"/>
        <v>5736147000</v>
      </c>
      <c r="AW14" s="288">
        <f t="shared" si="2"/>
        <v>4311</v>
      </c>
      <c r="AX14" s="106">
        <f t="shared" si="3"/>
        <v>53546136257.150009</v>
      </c>
      <c r="AY14" s="179">
        <f t="shared" si="4"/>
        <v>56</v>
      </c>
      <c r="AZ14" s="106">
        <f t="shared" si="5"/>
        <v>38026373170.410004</v>
      </c>
      <c r="BA14" s="179">
        <f t="shared" si="6"/>
        <v>7</v>
      </c>
      <c r="BB14" s="106">
        <f t="shared" si="7"/>
        <v>5039032338</v>
      </c>
      <c r="BC14" s="179">
        <f t="shared" si="8"/>
        <v>6</v>
      </c>
      <c r="BD14" s="106">
        <f t="shared" si="9"/>
        <v>535000</v>
      </c>
      <c r="BE14" s="106">
        <f t="shared" si="10"/>
        <v>2618611000.0000019</v>
      </c>
    </row>
    <row r="15" spans="1:57">
      <c r="A15" s="84">
        <v>4</v>
      </c>
      <c r="B15" s="51" t="s">
        <v>24</v>
      </c>
      <c r="C15" s="51" t="s">
        <v>25</v>
      </c>
      <c r="D15" s="10" t="s">
        <v>26</v>
      </c>
      <c r="E15" s="185">
        <f>'saldo awal'!E15-Berkurang!E15+Bertambah!E15</f>
        <v>14</v>
      </c>
      <c r="F15" s="10">
        <f>'saldo awal'!F15-Berkurang!F15+Bertambah!F15</f>
        <v>6532101949</v>
      </c>
      <c r="G15" s="185">
        <f>'saldo awal'!G15-Berkurang!G15+Bertambah!G15</f>
        <v>53</v>
      </c>
      <c r="H15" s="10">
        <f>'saldo awal'!H15-Berkurang!H15+Bertambah!H15</f>
        <v>8389730260</v>
      </c>
      <c r="I15" s="185">
        <f>'saldo awal'!I15-Berkurang!I15+Bertambah!I15</f>
        <v>51</v>
      </c>
      <c r="J15" s="10">
        <f>'saldo awal'!J15-Berkurang!J15+Bertambah!J15</f>
        <v>2011720500</v>
      </c>
      <c r="K15" s="185">
        <f>'saldo awal'!K15-Berkurang!K15+Bertambah!K15</f>
        <v>35</v>
      </c>
      <c r="L15" s="10">
        <f>'saldo awal'!L15-Berkurang!L15+Bertambah!L15</f>
        <v>371738000</v>
      </c>
      <c r="M15" s="185">
        <f>'saldo awal'!M15-Berkurang!M15+Bertambah!M15</f>
        <v>3</v>
      </c>
      <c r="N15" s="10">
        <f>'saldo awal'!N15-Berkurang!N15+Bertambah!N15</f>
        <v>10995000</v>
      </c>
      <c r="O15" s="185">
        <f>'saldo awal'!O15-Berkurang!O15+Bertambah!O15</f>
        <v>806</v>
      </c>
      <c r="P15" s="10">
        <f>'saldo awal'!P15-Berkurang!P15+Bertambah!P15</f>
        <v>791720500</v>
      </c>
      <c r="Q15" s="185">
        <f>'saldo awal'!Q15-Berkurang!Q15+Bertambah!Q15</f>
        <v>34</v>
      </c>
      <c r="R15" s="10">
        <f>'saldo awal'!R15-Berkurang!R15+Bertambah!R15</f>
        <v>225868000</v>
      </c>
      <c r="S15" s="185">
        <f>'saldo awal'!S15-Berkurang!S15+Bertambah!S15</f>
        <v>0</v>
      </c>
      <c r="T15" s="10">
        <f>'saldo awal'!T15-Berkurang!T15+Bertambah!T15</f>
        <v>0</v>
      </c>
      <c r="U15" s="185">
        <f>'saldo awal'!U15-Berkurang!U15+Bertambah!U15</f>
        <v>21</v>
      </c>
      <c r="V15" s="10">
        <f>'saldo awal'!V15-Berkurang!V15+Bertambah!V15</f>
        <v>38500000</v>
      </c>
      <c r="W15" s="185">
        <f>'saldo awal'!W15-Berkurang!W15+Bertambah!W15</f>
        <v>0</v>
      </c>
      <c r="X15" s="10">
        <f>'saldo awal'!X15-Berkurang!X15+Bertambah!X15</f>
        <v>0</v>
      </c>
      <c r="Y15" s="185">
        <f>'saldo awal'!Y15-Berkurang!Y15+Bertambah!Y15</f>
        <v>23</v>
      </c>
      <c r="Z15" s="10">
        <f>'saldo awal'!Z15-Berkurang!Z15+Bertambah!Z15</f>
        <v>1634847000</v>
      </c>
      <c r="AA15" s="185">
        <f>'saldo awal'!AA15-Berkurang!AA15+Bertambah!AA15</f>
        <v>0</v>
      </c>
      <c r="AB15" s="10">
        <f>'saldo awal'!AB15-Berkurang!AB15+Bertambah!AB15</f>
        <v>0</v>
      </c>
      <c r="AC15" s="10">
        <f>'saldo awal'!AC15-Berkurang!AC15+Bertambah!AC15</f>
        <v>2020</v>
      </c>
      <c r="AD15" s="10">
        <f>'saldo awal'!AD15-Berkurang!AD15+Bertambah!AD15</f>
        <v>765133202926.22998</v>
      </c>
      <c r="AE15" s="10">
        <f>'saldo awal'!AE15-Berkurang!AE15+Bertambah!AE15</f>
        <v>457</v>
      </c>
      <c r="AF15" s="10">
        <f>'saldo awal'!AF15-Berkurang!AF15+Bertambah!AF15</f>
        <v>58178566558</v>
      </c>
      <c r="AG15" s="185">
        <f>'saldo awal'!AG15-Berkurang!AG15+Bertambah!AG15</f>
        <v>0</v>
      </c>
      <c r="AH15" s="10">
        <f>'saldo awal'!AH15-Berkurang!AH15+Bertambah!AH15</f>
        <v>0</v>
      </c>
      <c r="AI15" s="185">
        <f>'saldo awal'!AI15-Berkurang!AI15+Bertambah!AI15</f>
        <v>634</v>
      </c>
      <c r="AJ15" s="10">
        <f>'saldo awal'!AJ15-Berkurang!AJ15+Bertambah!AJ15</f>
        <v>54004860250</v>
      </c>
      <c r="AK15" s="185">
        <f>'saldo awal'!AK15-Berkurang!AK15+Bertambah!AK15</f>
        <v>0</v>
      </c>
      <c r="AL15" s="10">
        <f>'saldo awal'!AL15-Berkurang!AL15+Bertambah!AL15</f>
        <v>0</v>
      </c>
      <c r="AM15" s="185">
        <f>'saldo awal'!AM15-Berkurang!AM15+Bertambah!AM15</f>
        <v>0</v>
      </c>
      <c r="AN15" s="10">
        <f>'saldo awal'!AN15-Berkurang!AN15+Bertambah!AN15</f>
        <v>0</v>
      </c>
      <c r="AO15" s="185">
        <f>'saldo awal'!AO15-Berkurang!AO15+Bertambah!AO15</f>
        <v>0</v>
      </c>
      <c r="AP15" s="10">
        <f>'saldo awal'!AP15-Berkurang!AP15+Bertambah!AP15</f>
        <v>0</v>
      </c>
      <c r="AQ15" s="185">
        <f>'saldo awal'!AQ15-Berkurang!AQ15+Bertambah!AQ15</f>
        <v>1</v>
      </c>
      <c r="AR15" s="10">
        <f>'saldo awal'!AR15-Berkurang!AR15+Bertambah!AR15</f>
        <v>495231468.24000049</v>
      </c>
      <c r="AS15" s="185">
        <f t="shared" si="11"/>
        <v>4152</v>
      </c>
      <c r="AT15" s="10">
        <f t="shared" si="11"/>
        <v>897819082411.46997</v>
      </c>
      <c r="AU15" s="288">
        <f t="shared" si="0"/>
        <v>14</v>
      </c>
      <c r="AV15" s="135">
        <f t="shared" si="1"/>
        <v>6532101949</v>
      </c>
      <c r="AW15" s="288">
        <f t="shared" si="2"/>
        <v>1003</v>
      </c>
      <c r="AX15" s="106">
        <f t="shared" si="3"/>
        <v>11840272260</v>
      </c>
      <c r="AY15" s="179">
        <f t="shared" si="4"/>
        <v>23</v>
      </c>
      <c r="AZ15" s="106">
        <f t="shared" si="5"/>
        <v>1634847000</v>
      </c>
      <c r="BA15" s="179">
        <f t="shared" si="6"/>
        <v>3111</v>
      </c>
      <c r="BB15" s="106">
        <f t="shared" si="7"/>
        <v>877316629734.22998</v>
      </c>
      <c r="BC15" s="179">
        <f t="shared" si="8"/>
        <v>0</v>
      </c>
      <c r="BD15" s="106">
        <f t="shared" si="9"/>
        <v>0</v>
      </c>
      <c r="BE15" s="106">
        <f t="shared" si="10"/>
        <v>495231468.24000049</v>
      </c>
    </row>
    <row r="16" spans="1:57">
      <c r="A16" s="84">
        <v>5</v>
      </c>
      <c r="B16" s="51" t="s">
        <v>27</v>
      </c>
      <c r="C16" s="51" t="s">
        <v>28</v>
      </c>
      <c r="D16" s="10" t="s">
        <v>29</v>
      </c>
      <c r="E16" s="185">
        <f>'saldo awal'!E16-Berkurang!E16+Bertambah!E16</f>
        <v>7</v>
      </c>
      <c r="F16" s="10">
        <f>'saldo awal'!F16-Berkurang!F16+Bertambah!F16</f>
        <v>939945500</v>
      </c>
      <c r="G16" s="185">
        <f>'saldo awal'!G16-Berkurang!G16+Bertambah!G16</f>
        <v>31</v>
      </c>
      <c r="H16" s="10">
        <f>'saldo awal'!H16-Berkurang!H16+Bertambah!H16</f>
        <v>852747120</v>
      </c>
      <c r="I16" s="185">
        <f>'saldo awal'!I16-Berkurang!I16+Bertambah!I16</f>
        <v>64</v>
      </c>
      <c r="J16" s="10">
        <f>'saldo awal'!J16-Berkurang!J16+Bertambah!J16</f>
        <v>4187042327</v>
      </c>
      <c r="K16" s="185">
        <f>'saldo awal'!K16-Berkurang!K16+Bertambah!K16</f>
        <v>22</v>
      </c>
      <c r="L16" s="10">
        <f>'saldo awal'!L16-Berkurang!L16+Bertambah!L16</f>
        <v>236578666</v>
      </c>
      <c r="M16" s="185">
        <f>'saldo awal'!M16-Berkurang!M16+Bertambah!M16</f>
        <v>35</v>
      </c>
      <c r="N16" s="10">
        <f>'saldo awal'!N16-Berkurang!N16+Bertambah!N16</f>
        <v>246911000</v>
      </c>
      <c r="O16" s="185">
        <f>'saldo awal'!O16-Berkurang!O16+Bertambah!O16</f>
        <v>399</v>
      </c>
      <c r="P16" s="10">
        <f>'saldo awal'!P16-Berkurang!P16+Bertambah!P16</f>
        <v>1318552850</v>
      </c>
      <c r="Q16" s="185">
        <f>'saldo awal'!Q16-Berkurang!Q16+Bertambah!Q16</f>
        <v>35</v>
      </c>
      <c r="R16" s="10">
        <f>'saldo awal'!R16-Berkurang!R16+Bertambah!R16</f>
        <v>104516500</v>
      </c>
      <c r="S16" s="185">
        <f>'saldo awal'!S16-Berkurang!S16+Bertambah!S16</f>
        <v>0</v>
      </c>
      <c r="T16" s="10">
        <f>'saldo awal'!T16-Berkurang!T16+Bertambah!T16</f>
        <v>0</v>
      </c>
      <c r="U16" s="185">
        <f>'saldo awal'!U16-Berkurang!U16+Bertambah!U16</f>
        <v>0</v>
      </c>
      <c r="V16" s="10">
        <f>'saldo awal'!V16-Berkurang!V16+Bertambah!V16</f>
        <v>0</v>
      </c>
      <c r="W16" s="185">
        <f>'saldo awal'!W16-Berkurang!W16+Bertambah!W16</f>
        <v>8</v>
      </c>
      <c r="X16" s="10">
        <f>'saldo awal'!X16-Berkurang!X16+Bertambah!X16</f>
        <v>52000000</v>
      </c>
      <c r="Y16" s="185">
        <f>'saldo awal'!Y16-Berkurang!Y16+Bertambah!Y16</f>
        <v>174</v>
      </c>
      <c r="Z16" s="10">
        <f>'saldo awal'!Z16-Berkurang!Z16+Bertambah!Z16</f>
        <v>26127960499.119999</v>
      </c>
      <c r="AA16" s="185">
        <f>'saldo awal'!AA16-Berkurang!AA16+Bertambah!AA16</f>
        <v>10</v>
      </c>
      <c r="AB16" s="10">
        <f>'saldo awal'!AB16-Berkurang!AB16+Bertambah!AB16</f>
        <v>1468047769</v>
      </c>
      <c r="AC16" s="10">
        <f>'saldo awal'!AC16-Berkurang!AC16+Bertambah!AC16</f>
        <v>782</v>
      </c>
      <c r="AD16" s="10">
        <f>'saldo awal'!AD16-Berkurang!AD16+Bertambah!AD16</f>
        <v>77926904330</v>
      </c>
      <c r="AE16" s="10">
        <f>'saldo awal'!AE16-Berkurang!AE16+Bertambah!AE16</f>
        <v>181</v>
      </c>
      <c r="AF16" s="10">
        <f>'saldo awal'!AF16-Berkurang!AF16+Bertambah!AF16</f>
        <v>23482059097</v>
      </c>
      <c r="AG16" s="185">
        <f>'saldo awal'!AG16-Berkurang!AG16+Bertambah!AG16</f>
        <v>181</v>
      </c>
      <c r="AH16" s="10">
        <f>'saldo awal'!AH16-Berkurang!AH16+Bertambah!AH16</f>
        <v>12837115850</v>
      </c>
      <c r="AI16" s="185">
        <f>'saldo awal'!AI16-Berkurang!AI16+Bertambah!AI16</f>
        <v>310</v>
      </c>
      <c r="AJ16" s="10">
        <f>'saldo awal'!AJ16-Berkurang!AJ16+Bertambah!AJ16</f>
        <v>56614460185.380005</v>
      </c>
      <c r="AK16" s="185">
        <f>'saldo awal'!AK16-Berkurang!AK16+Bertambah!AK16</f>
        <v>0</v>
      </c>
      <c r="AL16" s="10">
        <f>'saldo awal'!AL16-Berkurang!AL16+Bertambah!AL16</f>
        <v>0</v>
      </c>
      <c r="AM16" s="185">
        <f>'saldo awal'!AM16-Berkurang!AM16+Bertambah!AM16</f>
        <v>0</v>
      </c>
      <c r="AN16" s="10">
        <f>'saldo awal'!AN16-Berkurang!AN16+Bertambah!AN16</f>
        <v>0</v>
      </c>
      <c r="AO16" s="185">
        <f>'saldo awal'!AO16-Berkurang!AO16+Bertambah!AO16</f>
        <v>2</v>
      </c>
      <c r="AP16" s="10">
        <f>'saldo awal'!AP16-Berkurang!AP16+Bertambah!AP16</f>
        <v>59016000</v>
      </c>
      <c r="AQ16" s="185">
        <f>'saldo awal'!AQ16-Berkurang!AQ16+Bertambah!AQ16</f>
        <v>0</v>
      </c>
      <c r="AR16" s="10">
        <f>'saldo awal'!AR16-Berkurang!AR16+Bertambah!AR16</f>
        <v>0</v>
      </c>
      <c r="AS16" s="185">
        <f>E16+G16+I16+K16+M16+O16+Q16+S16+U16+W16+Y16+AA16+AC16+AE16+AG16+AI16+AK16+AM16+AO16+AQ16</f>
        <v>2241</v>
      </c>
      <c r="AT16" s="10">
        <f t="shared" si="11"/>
        <v>206453857693.5</v>
      </c>
      <c r="AU16" s="288">
        <f t="shared" si="0"/>
        <v>7</v>
      </c>
      <c r="AV16" s="135">
        <f t="shared" si="1"/>
        <v>939945500</v>
      </c>
      <c r="AW16" s="288">
        <f t="shared" si="2"/>
        <v>594</v>
      </c>
      <c r="AX16" s="106">
        <f t="shared" si="3"/>
        <v>6998348463</v>
      </c>
      <c r="AY16" s="179">
        <f t="shared" si="4"/>
        <v>184</v>
      </c>
      <c r="AZ16" s="106">
        <f t="shared" si="5"/>
        <v>27596008268.119999</v>
      </c>
      <c r="BA16" s="179">
        <f t="shared" si="6"/>
        <v>1454</v>
      </c>
      <c r="BB16" s="106">
        <f t="shared" si="7"/>
        <v>170860539462.38</v>
      </c>
      <c r="BC16" s="179">
        <f t="shared" si="8"/>
        <v>2</v>
      </c>
      <c r="BD16" s="106">
        <f t="shared" si="9"/>
        <v>59016000</v>
      </c>
      <c r="BE16" s="106">
        <f t="shared" si="10"/>
        <v>0</v>
      </c>
    </row>
    <row r="17" spans="1:57">
      <c r="A17" s="84">
        <v>6</v>
      </c>
      <c r="B17" s="51" t="s">
        <v>30</v>
      </c>
      <c r="C17" s="51" t="s">
        <v>31</v>
      </c>
      <c r="D17" s="10" t="s">
        <v>32</v>
      </c>
      <c r="E17" s="185">
        <f>'saldo awal'!E17-Berkurang!E17+Bertambah!E17</f>
        <v>0</v>
      </c>
      <c r="F17" s="10">
        <f>'saldo awal'!F17-Berkurang!F17+Bertambah!F17</f>
        <v>0</v>
      </c>
      <c r="G17" s="185">
        <f>'saldo awal'!G17-Berkurang!G17+Bertambah!G17</f>
        <v>0</v>
      </c>
      <c r="H17" s="10">
        <f>'saldo awal'!H17-Berkurang!H17+Bertambah!H17</f>
        <v>0</v>
      </c>
      <c r="I17" s="185">
        <f>'saldo awal'!I17-Berkurang!I17+Bertambah!I17</f>
        <v>26</v>
      </c>
      <c r="J17" s="10">
        <f>'saldo awal'!J17-Berkurang!J17+Bertambah!J17</f>
        <v>578736714</v>
      </c>
      <c r="K17" s="185">
        <f>'saldo awal'!K17-Berkurang!K17+Bertambah!K17</f>
        <v>5</v>
      </c>
      <c r="L17" s="10">
        <f>'saldo awal'!L17-Berkurang!L17+Bertambah!L17</f>
        <v>27405000</v>
      </c>
      <c r="M17" s="185">
        <f>'saldo awal'!M17-Berkurang!M17+Bertambah!M17</f>
        <v>0</v>
      </c>
      <c r="N17" s="10">
        <f>'saldo awal'!N17-Berkurang!N17+Bertambah!N17</f>
        <v>0</v>
      </c>
      <c r="O17" s="185">
        <f>'saldo awal'!O17-Berkurang!O17+Bertambah!O17</f>
        <v>434</v>
      </c>
      <c r="P17" s="10">
        <f>'saldo awal'!P17-Berkurang!P17+Bertambah!P17</f>
        <v>1382147034.55</v>
      </c>
      <c r="Q17" s="185">
        <f>'saldo awal'!Q17-Berkurang!Q17+Bertambah!Q17</f>
        <v>32</v>
      </c>
      <c r="R17" s="10">
        <f>'saldo awal'!R17-Berkurang!R17+Bertambah!R17</f>
        <v>178578000</v>
      </c>
      <c r="S17" s="185">
        <f>'saldo awal'!S17-Berkurang!S17+Bertambah!S17</f>
        <v>0</v>
      </c>
      <c r="T17" s="10">
        <f>'saldo awal'!T17-Berkurang!T17+Bertambah!T17</f>
        <v>0</v>
      </c>
      <c r="U17" s="185">
        <f>'saldo awal'!U17-Berkurang!U17+Bertambah!U17</f>
        <v>0</v>
      </c>
      <c r="V17" s="10">
        <f>'saldo awal'!V17-Berkurang!V17+Bertambah!V17</f>
        <v>0</v>
      </c>
      <c r="W17" s="185">
        <f>'saldo awal'!W17-Berkurang!W17+Bertambah!W17</f>
        <v>0</v>
      </c>
      <c r="X17" s="10">
        <f>'saldo awal'!X17-Berkurang!X17+Bertambah!X17</f>
        <v>0</v>
      </c>
      <c r="Y17" s="185">
        <f>'saldo awal'!Y17-Berkurang!Y17+Bertambah!Y17</f>
        <v>2</v>
      </c>
      <c r="Z17" s="10">
        <f>'saldo awal'!Z17-Berkurang!Z17+Bertambah!Z17</f>
        <v>4614166313</v>
      </c>
      <c r="AA17" s="185">
        <f>'saldo awal'!AA17-Berkurang!AA17+Bertambah!AA17</f>
        <v>0</v>
      </c>
      <c r="AB17" s="10">
        <f>'saldo awal'!AB17-Berkurang!AB17+Bertambah!AB17</f>
        <v>0</v>
      </c>
      <c r="AC17" s="10">
        <f>'saldo awal'!AC17-Berkurang!AC17+Bertambah!AC17</f>
        <v>0</v>
      </c>
      <c r="AD17" s="10">
        <f>'saldo awal'!AD17-Berkurang!AD17+Bertambah!AD17</f>
        <v>0</v>
      </c>
      <c r="AE17" s="10">
        <f>'saldo awal'!AE17-Berkurang!AE17+Bertambah!AE17</f>
        <v>0</v>
      </c>
      <c r="AF17" s="10">
        <f>'saldo awal'!AF17-Berkurang!AF17+Bertambah!AF17</f>
        <v>0</v>
      </c>
      <c r="AG17" s="185">
        <f>'saldo awal'!AG17-Berkurang!AG17+Bertambah!AG17</f>
        <v>0</v>
      </c>
      <c r="AH17" s="10">
        <f>'saldo awal'!AH17-Berkurang!AH17+Bertambah!AH17</f>
        <v>0</v>
      </c>
      <c r="AI17" s="185">
        <f>'saldo awal'!AI17-Berkurang!AI17+Bertambah!AI17</f>
        <v>1</v>
      </c>
      <c r="AJ17" s="10">
        <f>'saldo awal'!AJ17-Berkurang!AJ17+Bertambah!AJ17</f>
        <v>23851000</v>
      </c>
      <c r="AK17" s="185">
        <f>'saldo awal'!AK17-Berkurang!AK17+Bertambah!AK17</f>
        <v>0</v>
      </c>
      <c r="AL17" s="10">
        <f>'saldo awal'!AL17-Berkurang!AL17+Bertambah!AL17</f>
        <v>0</v>
      </c>
      <c r="AM17" s="185">
        <f>'saldo awal'!AM17-Berkurang!AM17+Bertambah!AM17</f>
        <v>1</v>
      </c>
      <c r="AN17" s="10">
        <f>'saldo awal'!AN17-Berkurang!AN17+Bertambah!AN17</f>
        <v>4985000</v>
      </c>
      <c r="AO17" s="185">
        <f>'saldo awal'!AO17-Berkurang!AO17+Bertambah!AO17</f>
        <v>0</v>
      </c>
      <c r="AP17" s="10">
        <f>'saldo awal'!AP17-Berkurang!AP17+Bertambah!AP17</f>
        <v>0</v>
      </c>
      <c r="AQ17" s="185">
        <f>'saldo awal'!AQ17-Berkurang!AQ17+Bertambah!AQ17</f>
        <v>0</v>
      </c>
      <c r="AR17" s="10">
        <f>'saldo awal'!AR17-Berkurang!AR17+Bertambah!AR17</f>
        <v>0</v>
      </c>
      <c r="AS17" s="185">
        <f>E17+G17+I17+K17+M17+O17+Q17+S17+U17+W17+Y17+AA17+AC17+AE17+AG17+AI17+AK17+AM17+AO17+AQ17</f>
        <v>501</v>
      </c>
      <c r="AT17" s="10">
        <f t="shared" si="11"/>
        <v>6809869061.5500002</v>
      </c>
      <c r="AU17" s="288">
        <f t="shared" si="0"/>
        <v>0</v>
      </c>
      <c r="AV17" s="135">
        <f t="shared" si="1"/>
        <v>0</v>
      </c>
      <c r="AW17" s="288">
        <f t="shared" si="2"/>
        <v>497</v>
      </c>
      <c r="AX17" s="106">
        <f t="shared" si="3"/>
        <v>2166866748.5500002</v>
      </c>
      <c r="AY17" s="179">
        <f t="shared" si="4"/>
        <v>2</v>
      </c>
      <c r="AZ17" s="106">
        <f t="shared" si="5"/>
        <v>4614166313</v>
      </c>
      <c r="BA17" s="179">
        <f t="shared" si="6"/>
        <v>1</v>
      </c>
      <c r="BB17" s="106">
        <f t="shared" si="7"/>
        <v>23851000</v>
      </c>
      <c r="BC17" s="179">
        <f t="shared" si="8"/>
        <v>1</v>
      </c>
      <c r="BD17" s="106">
        <f t="shared" si="9"/>
        <v>4985000</v>
      </c>
      <c r="BE17" s="106">
        <f t="shared" si="10"/>
        <v>0</v>
      </c>
    </row>
    <row r="18" spans="1:57">
      <c r="A18" s="84">
        <v>7</v>
      </c>
      <c r="B18" s="51" t="s">
        <v>33</v>
      </c>
      <c r="C18" s="51" t="s">
        <v>34</v>
      </c>
      <c r="D18" s="10" t="s">
        <v>35</v>
      </c>
      <c r="E18" s="185">
        <f>'saldo awal'!E18-Berkurang!E18+Bertambah!E18</f>
        <v>12</v>
      </c>
      <c r="F18" s="10">
        <f>'saldo awal'!F18-Berkurang!F18+Bertambah!F18</f>
        <v>9996806658.6900005</v>
      </c>
      <c r="G18" s="185">
        <f>'saldo awal'!G18-Berkurang!G18+Bertambah!G18</f>
        <v>10</v>
      </c>
      <c r="H18" s="10">
        <f>'saldo awal'!H18-Berkurang!H18+Bertambah!H18</f>
        <v>1009250000</v>
      </c>
      <c r="I18" s="185">
        <f>'saldo awal'!I18-Berkurang!I18+Bertambah!I18</f>
        <v>28</v>
      </c>
      <c r="J18" s="10">
        <f>'saldo awal'!J18-Berkurang!J18+Bertambah!J18</f>
        <v>2414988400</v>
      </c>
      <c r="K18" s="185">
        <f>'saldo awal'!K18-Berkurang!K18+Bertambah!K18</f>
        <v>7</v>
      </c>
      <c r="L18" s="10">
        <f>'saldo awal'!L18-Berkurang!L18+Bertambah!L18</f>
        <v>132500500</v>
      </c>
      <c r="M18" s="185">
        <f>'saldo awal'!M18-Berkurang!M18+Bertambah!M18</f>
        <v>1</v>
      </c>
      <c r="N18" s="10">
        <f>'saldo awal'!N18-Berkurang!N18+Bertambah!N18</f>
        <v>900000</v>
      </c>
      <c r="O18" s="185">
        <f>'saldo awal'!O18-Berkurang!O18+Bertambah!O18</f>
        <v>568</v>
      </c>
      <c r="P18" s="10">
        <f>'saldo awal'!P18-Berkurang!P18+Bertambah!P18</f>
        <v>1154972610</v>
      </c>
      <c r="Q18" s="185">
        <f>'saldo awal'!Q18-Berkurang!Q18+Bertambah!Q18</f>
        <v>50</v>
      </c>
      <c r="R18" s="10">
        <f>'saldo awal'!R18-Berkurang!R18+Bertambah!R18</f>
        <v>504057905</v>
      </c>
      <c r="S18" s="185">
        <f>'saldo awal'!S18-Berkurang!S18+Bertambah!S18</f>
        <v>0</v>
      </c>
      <c r="T18" s="10">
        <f>'saldo awal'!T18-Berkurang!T18+Bertambah!T18</f>
        <v>0</v>
      </c>
      <c r="U18" s="185">
        <f>'saldo awal'!U18-Berkurang!U18+Bertambah!U18</f>
        <v>0</v>
      </c>
      <c r="V18" s="10">
        <f>'saldo awal'!V18-Berkurang!V18+Bertambah!V18</f>
        <v>0</v>
      </c>
      <c r="W18" s="185">
        <f>'saldo awal'!W18-Berkurang!W18+Bertambah!W18</f>
        <v>0</v>
      </c>
      <c r="X18" s="10">
        <f>'saldo awal'!X18-Berkurang!X18+Bertambah!X18</f>
        <v>0</v>
      </c>
      <c r="Y18" s="185">
        <f>'saldo awal'!Y18-Berkurang!Y18+Bertambah!Y18</f>
        <v>91</v>
      </c>
      <c r="Z18" s="10">
        <f>'saldo awal'!Z18-Berkurang!Z18+Bertambah!Z18</f>
        <v>4928129946</v>
      </c>
      <c r="AA18" s="185">
        <f>'saldo awal'!AA18-Berkurang!AA18+Bertambah!AA18</f>
        <v>682</v>
      </c>
      <c r="AB18" s="10">
        <f>'saldo awal'!AB18-Berkurang!AB18+Bertambah!AB18</f>
        <v>4341825869</v>
      </c>
      <c r="AC18" s="10">
        <f>'saldo awal'!AC18-Berkurang!AC18+Bertambah!AC18</f>
        <v>0</v>
      </c>
      <c r="AD18" s="10">
        <f>'saldo awal'!AD18-Berkurang!AD18+Bertambah!AD18</f>
        <v>0</v>
      </c>
      <c r="AE18" s="10">
        <f>'saldo awal'!AE18-Berkurang!AE18+Bertambah!AE18</f>
        <v>0</v>
      </c>
      <c r="AF18" s="10">
        <f>'saldo awal'!AF18-Berkurang!AF18+Bertambah!AF18</f>
        <v>0</v>
      </c>
      <c r="AG18" s="185">
        <f>'saldo awal'!AG18-Berkurang!AG18+Bertambah!AG18</f>
        <v>2</v>
      </c>
      <c r="AH18" s="10">
        <f>'saldo awal'!AH18-Berkurang!AH18+Bertambah!AH18</f>
        <v>59999000</v>
      </c>
      <c r="AI18" s="185">
        <f>'saldo awal'!AI18-Berkurang!AI18+Bertambah!AI18</f>
        <v>0</v>
      </c>
      <c r="AJ18" s="10">
        <f>'saldo awal'!AJ18-Berkurang!AJ18+Bertambah!AJ18</f>
        <v>0</v>
      </c>
      <c r="AK18" s="185">
        <f>'saldo awal'!AK18-Berkurang!AK18+Bertambah!AK18</f>
        <v>0</v>
      </c>
      <c r="AL18" s="10">
        <f>'saldo awal'!AL18-Berkurang!AL18+Bertambah!AL18</f>
        <v>0</v>
      </c>
      <c r="AM18" s="185">
        <f>'saldo awal'!AM18-Berkurang!AM18+Bertambah!AM18</f>
        <v>0</v>
      </c>
      <c r="AN18" s="10">
        <f>'saldo awal'!AN18-Berkurang!AN18+Bertambah!AN18</f>
        <v>0</v>
      </c>
      <c r="AO18" s="185">
        <f>'saldo awal'!AO18-Berkurang!AO18+Bertambah!AO18</f>
        <v>0</v>
      </c>
      <c r="AP18" s="10">
        <f>'saldo awal'!AP18-Berkurang!AP18+Bertambah!AP18</f>
        <v>0</v>
      </c>
      <c r="AQ18" s="185">
        <f>'saldo awal'!AQ18-Berkurang!AQ18+Bertambah!AQ18</f>
        <v>0</v>
      </c>
      <c r="AR18" s="10">
        <f>'saldo awal'!AR18-Berkurang!AR18+Bertambah!AR18</f>
        <v>0</v>
      </c>
      <c r="AS18" s="185">
        <f t="shared" ref="AS18:AS29" si="12">E18+G18+I18+K18+M18+O18+Q18+S18+U18+W18+Y18+AA18+AC18+AE18+AG18+AI18+AK18+AM18+AO18+AQ18</f>
        <v>1451</v>
      </c>
      <c r="AT18" s="10">
        <f t="shared" si="11"/>
        <v>24543430888.690002</v>
      </c>
      <c r="AU18" s="288">
        <f t="shared" si="0"/>
        <v>12</v>
      </c>
      <c r="AV18" s="135">
        <f t="shared" si="1"/>
        <v>9996806658.6900005</v>
      </c>
      <c r="AW18" s="288">
        <f t="shared" si="2"/>
        <v>664</v>
      </c>
      <c r="AX18" s="106">
        <f t="shared" si="3"/>
        <v>5216669415</v>
      </c>
      <c r="AY18" s="179">
        <f t="shared" si="4"/>
        <v>773</v>
      </c>
      <c r="AZ18" s="106">
        <f t="shared" si="5"/>
        <v>9269955815</v>
      </c>
      <c r="BA18" s="179">
        <f t="shared" si="6"/>
        <v>2</v>
      </c>
      <c r="BB18" s="106">
        <f t="shared" si="7"/>
        <v>59999000</v>
      </c>
      <c r="BC18" s="179">
        <f t="shared" si="8"/>
        <v>0</v>
      </c>
      <c r="BD18" s="106">
        <f t="shared" si="9"/>
        <v>0</v>
      </c>
      <c r="BE18" s="106">
        <f t="shared" si="10"/>
        <v>0</v>
      </c>
    </row>
    <row r="19" spans="1:57">
      <c r="A19" s="84">
        <v>8</v>
      </c>
      <c r="B19" s="51" t="s">
        <v>36</v>
      </c>
      <c r="C19" s="51" t="s">
        <v>37</v>
      </c>
      <c r="D19" s="10" t="s">
        <v>38</v>
      </c>
      <c r="E19" s="185">
        <f>'saldo awal'!E19-Berkurang!E19+Bertambah!E19</f>
        <v>5</v>
      </c>
      <c r="F19" s="10">
        <f>'saldo awal'!F19-Berkurang!F19+Bertambah!F19</f>
        <v>1398591800</v>
      </c>
      <c r="G19" s="185">
        <f>'saldo awal'!G19-Berkurang!G19+Bertambah!G19</f>
        <v>4</v>
      </c>
      <c r="H19" s="10">
        <f>'saldo awal'!H19-Berkurang!H19+Bertambah!H19</f>
        <v>1213333000</v>
      </c>
      <c r="I19" s="185">
        <f>'saldo awal'!I19-Berkurang!I19+Bertambah!I19</f>
        <v>100</v>
      </c>
      <c r="J19" s="10">
        <f>'saldo awal'!J19-Berkurang!J19+Bertambah!J19</f>
        <v>1089771975</v>
      </c>
      <c r="K19" s="185">
        <f>'saldo awal'!K19-Berkurang!K19+Bertambah!K19</f>
        <v>2</v>
      </c>
      <c r="L19" s="10">
        <f>'saldo awal'!L19-Berkurang!L19+Bertambah!L19</f>
        <v>11165000</v>
      </c>
      <c r="M19" s="185">
        <f>'saldo awal'!M19-Berkurang!M19+Bertambah!M19</f>
        <v>20</v>
      </c>
      <c r="N19" s="10">
        <f>'saldo awal'!N19-Berkurang!N19+Bertambah!N19</f>
        <v>838752500</v>
      </c>
      <c r="O19" s="185">
        <f>'saldo awal'!O19-Berkurang!O19+Bertambah!O19</f>
        <v>184</v>
      </c>
      <c r="P19" s="10">
        <f>'saldo awal'!P19-Berkurang!P19+Bertambah!P19</f>
        <v>582437700</v>
      </c>
      <c r="Q19" s="185">
        <f>'saldo awal'!Q19-Berkurang!Q19+Bertambah!Q19</f>
        <v>21</v>
      </c>
      <c r="R19" s="10">
        <f>'saldo awal'!R19-Berkurang!R19+Bertambah!R19</f>
        <v>119756000</v>
      </c>
      <c r="S19" s="185">
        <f>'saldo awal'!S19-Berkurang!S19+Bertambah!S19</f>
        <v>0</v>
      </c>
      <c r="T19" s="10">
        <f>'saldo awal'!T19-Berkurang!T19+Bertambah!T19</f>
        <v>0</v>
      </c>
      <c r="U19" s="185">
        <f>'saldo awal'!U19-Berkurang!U19+Bertambah!U19</f>
        <v>47</v>
      </c>
      <c r="V19" s="10">
        <f>'saldo awal'!V19-Berkurang!V19+Bertambah!V19</f>
        <v>1671045000</v>
      </c>
      <c r="W19" s="185">
        <f>'saldo awal'!W19-Berkurang!W19+Bertambah!W19</f>
        <v>1</v>
      </c>
      <c r="X19" s="10">
        <f>'saldo awal'!X19-Berkurang!X19+Bertambah!X19</f>
        <v>9790000</v>
      </c>
      <c r="Y19" s="185">
        <f>'saldo awal'!Y19-Berkurang!Y19+Bertambah!Y19</f>
        <v>19</v>
      </c>
      <c r="Z19" s="10">
        <f>'saldo awal'!Z19-Berkurang!Z19+Bertambah!Z19</f>
        <v>2051412495</v>
      </c>
      <c r="AA19" s="185">
        <f>'saldo awal'!AA19-Berkurang!AA19+Bertambah!AA19</f>
        <v>2</v>
      </c>
      <c r="AB19" s="10">
        <f>'saldo awal'!AB19-Berkurang!AB19+Bertambah!AB19</f>
        <v>110017002</v>
      </c>
      <c r="AC19" s="10">
        <f>'saldo awal'!AC19-Berkurang!AC19+Bertambah!AC19</f>
        <v>3</v>
      </c>
      <c r="AD19" s="10">
        <f>'saldo awal'!AD19-Berkurang!AD19+Bertambah!AD19</f>
        <v>202980000</v>
      </c>
      <c r="AE19" s="10">
        <f>'saldo awal'!AE19-Berkurang!AE19+Bertambah!AE19</f>
        <v>6</v>
      </c>
      <c r="AF19" s="10">
        <f>'saldo awal'!AF19-Berkurang!AF19+Bertambah!AF19</f>
        <v>506940000</v>
      </c>
      <c r="AG19" s="185">
        <f>'saldo awal'!AG19-Berkurang!AG19+Bertambah!AG19</f>
        <v>2</v>
      </c>
      <c r="AH19" s="10">
        <f>'saldo awal'!AH19-Berkurang!AH19+Bertambah!AH19</f>
        <v>30030000</v>
      </c>
      <c r="AI19" s="185">
        <f>'saldo awal'!AI19-Berkurang!AI19+Bertambah!AI19</f>
        <v>0</v>
      </c>
      <c r="AJ19" s="10">
        <f>'saldo awal'!AJ19-Berkurang!AJ19+Bertambah!AJ19</f>
        <v>0</v>
      </c>
      <c r="AK19" s="185">
        <f>'saldo awal'!AK19-Berkurang!AK19+Bertambah!AK19</f>
        <v>0</v>
      </c>
      <c r="AL19" s="10">
        <f>'saldo awal'!AL19-Berkurang!AL19+Bertambah!AL19</f>
        <v>0</v>
      </c>
      <c r="AM19" s="185">
        <f>'saldo awal'!AM19-Berkurang!AM19+Bertambah!AM19</f>
        <v>0</v>
      </c>
      <c r="AN19" s="10">
        <f>'saldo awal'!AN19-Berkurang!AN19+Bertambah!AN19</f>
        <v>0</v>
      </c>
      <c r="AO19" s="185">
        <f>'saldo awal'!AO19-Berkurang!AO19+Bertambah!AO19</f>
        <v>0</v>
      </c>
      <c r="AP19" s="10">
        <f>'saldo awal'!AP19-Berkurang!AP19+Bertambah!AP19</f>
        <v>0</v>
      </c>
      <c r="AQ19" s="185">
        <f>'saldo awal'!AQ19-Berkurang!AQ19+Bertambah!AQ19</f>
        <v>0</v>
      </c>
      <c r="AR19" s="10">
        <f>'saldo awal'!AR19-Berkurang!AR19+Bertambah!AR19</f>
        <v>0</v>
      </c>
      <c r="AS19" s="185">
        <f t="shared" si="12"/>
        <v>416</v>
      </c>
      <c r="AT19" s="10">
        <f t="shared" si="11"/>
        <v>9836022472</v>
      </c>
      <c r="AU19" s="288">
        <f t="shared" si="0"/>
        <v>5</v>
      </c>
      <c r="AV19" s="135">
        <f t="shared" si="1"/>
        <v>1398591800</v>
      </c>
      <c r="AW19" s="288">
        <f t="shared" si="2"/>
        <v>379</v>
      </c>
      <c r="AX19" s="106">
        <f t="shared" si="3"/>
        <v>5536051175</v>
      </c>
      <c r="AY19" s="179">
        <f t="shared" si="4"/>
        <v>21</v>
      </c>
      <c r="AZ19" s="106">
        <f t="shared" si="5"/>
        <v>2161429497</v>
      </c>
      <c r="BA19" s="179">
        <f t="shared" si="6"/>
        <v>11</v>
      </c>
      <c r="BB19" s="106">
        <f t="shared" si="7"/>
        <v>739950000</v>
      </c>
      <c r="BC19" s="179">
        <f t="shared" si="8"/>
        <v>0</v>
      </c>
      <c r="BD19" s="106">
        <f t="shared" si="9"/>
        <v>0</v>
      </c>
      <c r="BE19" s="106">
        <f t="shared" si="10"/>
        <v>0</v>
      </c>
    </row>
    <row r="20" spans="1:57">
      <c r="A20" s="109">
        <v>9</v>
      </c>
      <c r="B20" s="51" t="s">
        <v>39</v>
      </c>
      <c r="C20" s="51" t="s">
        <v>40</v>
      </c>
      <c r="D20" s="10" t="s">
        <v>41</v>
      </c>
      <c r="E20" s="185">
        <f>'saldo awal'!E20-Berkurang!E20+Bertambah!E20</f>
        <v>0</v>
      </c>
      <c r="F20" s="10">
        <f>'saldo awal'!F20-Berkurang!F20+Bertambah!F20</f>
        <v>0</v>
      </c>
      <c r="G20" s="185">
        <f>'saldo awal'!G20-Berkurang!G20+Bertambah!G20</f>
        <v>1</v>
      </c>
      <c r="H20" s="10">
        <f>'saldo awal'!H20-Berkurang!H20+Bertambah!H20</f>
        <v>20000000</v>
      </c>
      <c r="I20" s="185">
        <f>'saldo awal'!I20-Berkurang!I20+Bertambah!I20</f>
        <v>14</v>
      </c>
      <c r="J20" s="10">
        <f>'saldo awal'!J20-Berkurang!J20+Bertambah!J20</f>
        <v>705506394</v>
      </c>
      <c r="K20" s="185">
        <f>'saldo awal'!K20-Berkurang!K20+Bertambah!K20</f>
        <v>0</v>
      </c>
      <c r="L20" s="10">
        <f>'saldo awal'!L20-Berkurang!L20+Bertambah!L20</f>
        <v>0</v>
      </c>
      <c r="M20" s="185">
        <f>'saldo awal'!M20-Berkurang!M20+Bertambah!M20</f>
        <v>0</v>
      </c>
      <c r="N20" s="10">
        <f>'saldo awal'!N20-Berkurang!N20+Bertambah!N20</f>
        <v>0</v>
      </c>
      <c r="O20" s="185">
        <f>'saldo awal'!O20-Berkurang!O20+Bertambah!O20</f>
        <v>356</v>
      </c>
      <c r="P20" s="10">
        <f>'saldo awal'!P20-Berkurang!P20+Bertambah!P20</f>
        <v>1450270180</v>
      </c>
      <c r="Q20" s="185">
        <f>'saldo awal'!Q20-Berkurang!Q20+Bertambah!Q20</f>
        <v>16</v>
      </c>
      <c r="R20" s="10">
        <f>'saldo awal'!R20-Berkurang!R20+Bertambah!R20</f>
        <v>52217666.670000002</v>
      </c>
      <c r="S20" s="185">
        <f>'saldo awal'!S20-Berkurang!S20+Bertambah!S20</f>
        <v>0</v>
      </c>
      <c r="T20" s="10">
        <f>'saldo awal'!T20-Berkurang!T20+Bertambah!T20</f>
        <v>0</v>
      </c>
      <c r="U20" s="185">
        <f>'saldo awal'!U20-Berkurang!U20+Bertambah!U20</f>
        <v>0</v>
      </c>
      <c r="V20" s="10">
        <f>'saldo awal'!V20-Berkurang!V20+Bertambah!V20</f>
        <v>0</v>
      </c>
      <c r="W20" s="185">
        <f>'saldo awal'!W20-Berkurang!W20+Bertambah!W20</f>
        <v>0</v>
      </c>
      <c r="X20" s="10">
        <f>'saldo awal'!X20-Berkurang!X20+Bertambah!X20</f>
        <v>0</v>
      </c>
      <c r="Y20" s="185">
        <f>'saldo awal'!Y20-Berkurang!Y20+Bertambah!Y20</f>
        <v>2</v>
      </c>
      <c r="Z20" s="10">
        <f>'saldo awal'!Z20-Berkurang!Z20+Bertambah!Z20</f>
        <v>304701000</v>
      </c>
      <c r="AA20" s="185">
        <f>'saldo awal'!AA20-Berkurang!AA20+Bertambah!AA20</f>
        <v>1</v>
      </c>
      <c r="AB20" s="10">
        <f>'saldo awal'!AB20-Berkurang!AB20+Bertambah!AB20</f>
        <v>14737000</v>
      </c>
      <c r="AC20" s="10">
        <f>'saldo awal'!AC20-Berkurang!AC20+Bertambah!AC20</f>
        <v>0</v>
      </c>
      <c r="AD20" s="10">
        <f>'saldo awal'!AD20-Berkurang!AD20+Bertambah!AD20</f>
        <v>0</v>
      </c>
      <c r="AE20" s="10">
        <f>'saldo awal'!AE20-Berkurang!AE20+Bertambah!AE20</f>
        <v>0</v>
      </c>
      <c r="AF20" s="10">
        <f>'saldo awal'!AF20-Berkurang!AF20+Bertambah!AF20</f>
        <v>0</v>
      </c>
      <c r="AG20" s="185">
        <f>'saldo awal'!AG20-Berkurang!AG20+Bertambah!AG20</f>
        <v>0</v>
      </c>
      <c r="AH20" s="10">
        <f>'saldo awal'!AH20-Berkurang!AH20+Bertambah!AH20</f>
        <v>0</v>
      </c>
      <c r="AI20" s="185">
        <f>'saldo awal'!AI20-Berkurang!AI20+Bertambah!AI20</f>
        <v>0</v>
      </c>
      <c r="AJ20" s="10">
        <f>'saldo awal'!AJ20-Berkurang!AJ20+Bertambah!AJ20</f>
        <v>0</v>
      </c>
      <c r="AK20" s="185">
        <f>'saldo awal'!AK20-Berkurang!AK20+Bertambah!AK20</f>
        <v>0</v>
      </c>
      <c r="AL20" s="10">
        <f>'saldo awal'!AL20-Berkurang!AL20+Bertambah!AL20</f>
        <v>0</v>
      </c>
      <c r="AM20" s="185">
        <f>'saldo awal'!AM20-Berkurang!AM20+Bertambah!AM20</f>
        <v>0</v>
      </c>
      <c r="AN20" s="10">
        <f>'saldo awal'!AN20-Berkurang!AN20+Bertambah!AN20</f>
        <v>0</v>
      </c>
      <c r="AO20" s="185">
        <f>'saldo awal'!AO20-Berkurang!AO20+Bertambah!AO20</f>
        <v>0</v>
      </c>
      <c r="AP20" s="10">
        <f>'saldo awal'!AP20-Berkurang!AP20+Bertambah!AP20</f>
        <v>0</v>
      </c>
      <c r="AQ20" s="185">
        <f>'saldo awal'!AQ20-Berkurang!AQ20+Bertambah!AQ20</f>
        <v>0</v>
      </c>
      <c r="AR20" s="10">
        <f>'saldo awal'!AR20-Berkurang!AR20+Bertambah!AR20</f>
        <v>0</v>
      </c>
      <c r="AS20" s="185">
        <f t="shared" si="12"/>
        <v>390</v>
      </c>
      <c r="AT20" s="10">
        <f t="shared" si="11"/>
        <v>2547432240.6700001</v>
      </c>
      <c r="AU20" s="288">
        <f t="shared" si="0"/>
        <v>0</v>
      </c>
      <c r="AV20" s="135">
        <f t="shared" si="1"/>
        <v>0</v>
      </c>
      <c r="AW20" s="288">
        <f t="shared" si="2"/>
        <v>387</v>
      </c>
      <c r="AX20" s="106">
        <f t="shared" si="3"/>
        <v>2227994240.6700001</v>
      </c>
      <c r="AY20" s="179">
        <f t="shared" si="4"/>
        <v>3</v>
      </c>
      <c r="AZ20" s="106">
        <f t="shared" si="5"/>
        <v>319438000</v>
      </c>
      <c r="BA20" s="179">
        <f t="shared" si="6"/>
        <v>0</v>
      </c>
      <c r="BB20" s="106">
        <f t="shared" si="7"/>
        <v>0</v>
      </c>
      <c r="BC20" s="179">
        <f t="shared" si="8"/>
        <v>0</v>
      </c>
      <c r="BD20" s="106">
        <f t="shared" si="9"/>
        <v>0</v>
      </c>
      <c r="BE20" s="106">
        <f t="shared" si="10"/>
        <v>0</v>
      </c>
    </row>
    <row r="21" spans="1:57">
      <c r="A21" s="84">
        <v>10</v>
      </c>
      <c r="B21" s="51" t="s">
        <v>42</v>
      </c>
      <c r="C21" s="51" t="s">
        <v>43</v>
      </c>
      <c r="D21" s="10" t="s">
        <v>44</v>
      </c>
      <c r="E21" s="185">
        <f>'saldo awal'!E21-Berkurang!E21+Bertambah!E21</f>
        <v>2</v>
      </c>
      <c r="F21" s="10">
        <f>'saldo awal'!F21-Berkurang!F21+Bertambah!F21</f>
        <v>838100000</v>
      </c>
      <c r="G21" s="185">
        <f>'saldo awal'!G21-Berkurang!G21+Bertambah!G21</f>
        <v>2</v>
      </c>
      <c r="H21" s="10">
        <f>'saldo awal'!H21-Berkurang!H21+Bertambah!H21</f>
        <v>1320000</v>
      </c>
      <c r="I21" s="185">
        <f>'saldo awal'!I21-Berkurang!I21+Bertambah!I21</f>
        <v>95</v>
      </c>
      <c r="J21" s="10">
        <f>'saldo awal'!J21-Berkurang!J21+Bertambah!J21</f>
        <v>3624730150</v>
      </c>
      <c r="K21" s="185">
        <f>'saldo awal'!K21-Berkurang!K21+Bertambah!K21</f>
        <v>1</v>
      </c>
      <c r="L21" s="10">
        <f>'saldo awal'!L21-Berkurang!L21+Bertambah!L21</f>
        <v>8250000</v>
      </c>
      <c r="M21" s="185">
        <f>'saldo awal'!M21-Berkurang!M21+Bertambah!M21</f>
        <v>2</v>
      </c>
      <c r="N21" s="10">
        <f>'saldo awal'!N21-Berkurang!N21+Bertambah!N21</f>
        <v>27390000</v>
      </c>
      <c r="O21" s="185">
        <f>'saldo awal'!O21-Berkurang!O21+Bertambah!O21</f>
        <v>595</v>
      </c>
      <c r="P21" s="10">
        <f>'saldo awal'!P21-Berkurang!P21+Bertambah!P21</f>
        <v>1329121820</v>
      </c>
      <c r="Q21" s="185">
        <f>'saldo awal'!Q21-Berkurang!Q21+Bertambah!Q21</f>
        <v>66</v>
      </c>
      <c r="R21" s="10">
        <f>'saldo awal'!R21-Berkurang!R21+Bertambah!R21</f>
        <v>462254500</v>
      </c>
      <c r="S21" s="185">
        <f>'saldo awal'!S21-Berkurang!S21+Bertambah!S21</f>
        <v>131</v>
      </c>
      <c r="T21" s="10">
        <f>'saldo awal'!T21-Berkurang!T21+Bertambah!T21</f>
        <v>870441500</v>
      </c>
      <c r="U21" s="185">
        <f>'saldo awal'!U21-Berkurang!U21+Bertambah!U21</f>
        <v>0</v>
      </c>
      <c r="V21" s="10">
        <f>'saldo awal'!V21-Berkurang!V21+Bertambah!V21</f>
        <v>0</v>
      </c>
      <c r="W21" s="185">
        <f>'saldo awal'!W21-Berkurang!W21+Bertambah!W21</f>
        <v>0</v>
      </c>
      <c r="X21" s="10">
        <f>'saldo awal'!X21-Berkurang!X21+Bertambah!X21</f>
        <v>0</v>
      </c>
      <c r="Y21" s="185">
        <f>'saldo awal'!Y21-Berkurang!Y21+Bertambah!Y21</f>
        <v>30</v>
      </c>
      <c r="Z21" s="10">
        <f>'saldo awal'!Z21-Berkurang!Z21+Bertambah!Z21</f>
        <v>3404675000</v>
      </c>
      <c r="AA21" s="185">
        <f>'saldo awal'!AA21-Berkurang!AA21+Bertambah!AA21</f>
        <v>0</v>
      </c>
      <c r="AB21" s="10">
        <f>'saldo awal'!AB21-Berkurang!AB21+Bertambah!AB21</f>
        <v>0</v>
      </c>
      <c r="AC21" s="10">
        <f>'saldo awal'!AC21-Berkurang!AC21+Bertambah!AC21</f>
        <v>1</v>
      </c>
      <c r="AD21" s="10">
        <f>'saldo awal'!AD21-Berkurang!AD21+Bertambah!AD21</f>
        <v>41625000</v>
      </c>
      <c r="AE21" s="10">
        <f>'saldo awal'!AE21-Berkurang!AE21+Bertambah!AE21</f>
        <v>0</v>
      </c>
      <c r="AF21" s="10">
        <f>'saldo awal'!AF21-Berkurang!AF21+Bertambah!AF21</f>
        <v>0</v>
      </c>
      <c r="AG21" s="185">
        <f>'saldo awal'!AG21-Berkurang!AG21+Bertambah!AG21</f>
        <v>7</v>
      </c>
      <c r="AH21" s="10">
        <f>'saldo awal'!AH21-Berkurang!AH21+Bertambah!AH21</f>
        <v>30300000</v>
      </c>
      <c r="AI21" s="185">
        <f>'saldo awal'!AI21-Berkurang!AI21+Bertambah!AI21</f>
        <v>0</v>
      </c>
      <c r="AJ21" s="10">
        <f>'saldo awal'!AJ21-Berkurang!AJ21+Bertambah!AJ21</f>
        <v>0</v>
      </c>
      <c r="AK21" s="185">
        <f>'saldo awal'!AK21-Berkurang!AK21+Bertambah!AK21</f>
        <v>0</v>
      </c>
      <c r="AL21" s="10">
        <f>'saldo awal'!AL21-Berkurang!AL21+Bertambah!AL21</f>
        <v>0</v>
      </c>
      <c r="AM21" s="185">
        <f>'saldo awal'!AM21-Berkurang!AM21+Bertambah!AM21</f>
        <v>132</v>
      </c>
      <c r="AN21" s="10">
        <f>'saldo awal'!AN21-Berkurang!AN21+Bertambah!AN21</f>
        <v>716434853</v>
      </c>
      <c r="AO21" s="185">
        <f>'saldo awal'!AO21-Berkurang!AO21+Bertambah!AO21</f>
        <v>0</v>
      </c>
      <c r="AP21" s="10">
        <f>'saldo awal'!AP21-Berkurang!AP21+Bertambah!AP21</f>
        <v>0</v>
      </c>
      <c r="AQ21" s="185">
        <f>'saldo awal'!AQ21-Berkurang!AQ21+Bertambah!AQ21</f>
        <v>0</v>
      </c>
      <c r="AR21" s="10">
        <f>'saldo awal'!AR21-Berkurang!AR21+Bertambah!AR21</f>
        <v>0</v>
      </c>
      <c r="AS21" s="185">
        <f t="shared" si="12"/>
        <v>1064</v>
      </c>
      <c r="AT21" s="10">
        <f t="shared" si="11"/>
        <v>11354642823</v>
      </c>
      <c r="AU21" s="288">
        <f t="shared" si="0"/>
        <v>2</v>
      </c>
      <c r="AV21" s="135">
        <f t="shared" si="1"/>
        <v>838100000</v>
      </c>
      <c r="AW21" s="288">
        <f t="shared" si="2"/>
        <v>892</v>
      </c>
      <c r="AX21" s="106">
        <f t="shared" si="3"/>
        <v>6323507970</v>
      </c>
      <c r="AY21" s="179">
        <f t="shared" si="4"/>
        <v>30</v>
      </c>
      <c r="AZ21" s="106">
        <f t="shared" si="5"/>
        <v>3404675000</v>
      </c>
      <c r="BA21" s="179">
        <f t="shared" si="6"/>
        <v>8</v>
      </c>
      <c r="BB21" s="106">
        <f t="shared" si="7"/>
        <v>71925000</v>
      </c>
      <c r="BC21" s="179">
        <f t="shared" si="8"/>
        <v>132</v>
      </c>
      <c r="BD21" s="106">
        <f t="shared" si="9"/>
        <v>716434853</v>
      </c>
      <c r="BE21" s="106">
        <f t="shared" si="10"/>
        <v>0</v>
      </c>
    </row>
    <row r="22" spans="1:57">
      <c r="A22" s="84">
        <v>11</v>
      </c>
      <c r="B22" s="51" t="s">
        <v>45</v>
      </c>
      <c r="C22" s="51" t="s">
        <v>46</v>
      </c>
      <c r="D22" s="10" t="s">
        <v>47</v>
      </c>
      <c r="E22" s="185">
        <f>'saldo awal'!E22-Berkurang!E22+Bertambah!E22</f>
        <v>5</v>
      </c>
      <c r="F22" s="10">
        <f>'saldo awal'!F22-Berkurang!F22+Bertambah!F22</f>
        <v>3568590000</v>
      </c>
      <c r="G22" s="185">
        <f>'saldo awal'!G22-Berkurang!G22+Bertambah!G22</f>
        <v>1</v>
      </c>
      <c r="H22" s="10">
        <f>'saldo awal'!H22-Berkurang!H22+Bertambah!H22</f>
        <v>1500000</v>
      </c>
      <c r="I22" s="185">
        <f>'saldo awal'!I22-Berkurang!I22+Bertambah!I22</f>
        <v>18</v>
      </c>
      <c r="J22" s="10">
        <f>'saldo awal'!J22-Berkurang!J22+Bertambah!J22</f>
        <v>343068500</v>
      </c>
      <c r="K22" s="185">
        <f>'saldo awal'!K22-Berkurang!K22+Bertambah!K22</f>
        <v>27</v>
      </c>
      <c r="L22" s="10">
        <f>'saldo awal'!L22-Berkurang!L22+Bertambah!L22</f>
        <v>78774000</v>
      </c>
      <c r="M22" s="185">
        <f>'saldo awal'!M22-Berkurang!M22+Bertambah!M22</f>
        <v>150</v>
      </c>
      <c r="N22" s="10">
        <f>'saldo awal'!N22-Berkurang!N22+Bertambah!N22</f>
        <v>73869000</v>
      </c>
      <c r="O22" s="185">
        <f>'saldo awal'!O22-Berkurang!O22+Bertambah!O22</f>
        <v>435</v>
      </c>
      <c r="P22" s="10">
        <f>'saldo awal'!P22-Berkurang!P22+Bertambah!P22</f>
        <v>955245496</v>
      </c>
      <c r="Q22" s="185">
        <f>'saldo awal'!Q22-Berkurang!Q22+Bertambah!Q22</f>
        <v>35</v>
      </c>
      <c r="R22" s="10">
        <f>'saldo awal'!R22-Berkurang!R22+Bertambah!R22</f>
        <v>139067000</v>
      </c>
      <c r="S22" s="185">
        <f>'saldo awal'!S22-Berkurang!S22+Bertambah!S22</f>
        <v>1</v>
      </c>
      <c r="T22" s="10">
        <f>'saldo awal'!T22-Berkurang!T22+Bertambah!T22</f>
        <v>2250000</v>
      </c>
      <c r="U22" s="185">
        <f>'saldo awal'!U22-Berkurang!U22+Bertambah!U22</f>
        <v>2</v>
      </c>
      <c r="V22" s="10">
        <f>'saldo awal'!V22-Berkurang!V22+Bertambah!V22</f>
        <v>8260000</v>
      </c>
      <c r="W22" s="185">
        <f>'saldo awal'!W22-Berkurang!W22+Bertambah!W22</f>
        <v>0</v>
      </c>
      <c r="X22" s="10">
        <f>'saldo awal'!X22-Berkurang!X22+Bertambah!X22</f>
        <v>0</v>
      </c>
      <c r="Y22" s="185">
        <f>'saldo awal'!Y22-Berkurang!Y22+Bertambah!Y22</f>
        <v>20</v>
      </c>
      <c r="Z22" s="10">
        <f>'saldo awal'!Z22-Berkurang!Z22+Bertambah!Z22</f>
        <v>3237769000</v>
      </c>
      <c r="AA22" s="185">
        <f>'saldo awal'!AA22-Berkurang!AA22+Bertambah!AA22</f>
        <v>1</v>
      </c>
      <c r="AB22" s="10">
        <f>'saldo awal'!AB22-Berkurang!AB22+Bertambah!AB22</f>
        <v>50000000</v>
      </c>
      <c r="AC22" s="10">
        <f>'saldo awal'!AC22-Berkurang!AC22+Bertambah!AC22</f>
        <v>1</v>
      </c>
      <c r="AD22" s="10">
        <f>'saldo awal'!AD22-Berkurang!AD22+Bertambah!AD22</f>
        <v>144150000</v>
      </c>
      <c r="AE22" s="10">
        <f>'saldo awal'!AE22-Berkurang!AE22+Bertambah!AE22</f>
        <v>0</v>
      </c>
      <c r="AF22" s="10">
        <f>'saldo awal'!AF22-Berkurang!AF22+Bertambah!AF22</f>
        <v>0</v>
      </c>
      <c r="AG22" s="185">
        <f>'saldo awal'!AG22-Berkurang!AG22+Bertambah!AG22</f>
        <v>2</v>
      </c>
      <c r="AH22" s="10">
        <f>'saldo awal'!AH22-Berkurang!AH22+Bertambah!AH22</f>
        <v>15934000</v>
      </c>
      <c r="AI22" s="185">
        <f>'saldo awal'!AI22-Berkurang!AI22+Bertambah!AI22</f>
        <v>1</v>
      </c>
      <c r="AJ22" s="10">
        <f>'saldo awal'!AJ22-Berkurang!AJ22+Bertambah!AJ22</f>
        <v>2777000</v>
      </c>
      <c r="AK22" s="185">
        <f>'saldo awal'!AK22-Berkurang!AK22+Bertambah!AK22</f>
        <v>0</v>
      </c>
      <c r="AL22" s="10">
        <f>'saldo awal'!AL22-Berkurang!AL22+Bertambah!AL22</f>
        <v>0</v>
      </c>
      <c r="AM22" s="185">
        <f>'saldo awal'!AM22-Berkurang!AM22+Bertambah!AM22</f>
        <v>0</v>
      </c>
      <c r="AN22" s="10">
        <f>'saldo awal'!AN22-Berkurang!AN22+Bertambah!AN22</f>
        <v>0</v>
      </c>
      <c r="AO22" s="185">
        <f>'saldo awal'!AO22-Berkurang!AO22+Bertambah!AO22</f>
        <v>0</v>
      </c>
      <c r="AP22" s="10">
        <f>'saldo awal'!AP22-Berkurang!AP22+Bertambah!AP22</f>
        <v>0</v>
      </c>
      <c r="AQ22" s="185">
        <f>'saldo awal'!AQ22-Berkurang!AQ22+Bertambah!AQ22</f>
        <v>0</v>
      </c>
      <c r="AR22" s="10">
        <f>'saldo awal'!AR22-Berkurang!AR22+Bertambah!AR22</f>
        <v>0</v>
      </c>
      <c r="AS22" s="185">
        <f t="shared" si="12"/>
        <v>699</v>
      </c>
      <c r="AT22" s="10">
        <f t="shared" si="11"/>
        <v>8621253996</v>
      </c>
      <c r="AU22" s="288">
        <f t="shared" si="0"/>
        <v>5</v>
      </c>
      <c r="AV22" s="135">
        <f t="shared" si="1"/>
        <v>3568590000</v>
      </c>
      <c r="AW22" s="288">
        <f t="shared" si="2"/>
        <v>669</v>
      </c>
      <c r="AX22" s="106">
        <f t="shared" si="3"/>
        <v>1602033996</v>
      </c>
      <c r="AY22" s="179">
        <f t="shared" si="4"/>
        <v>21</v>
      </c>
      <c r="AZ22" s="106">
        <f t="shared" si="5"/>
        <v>3287769000</v>
      </c>
      <c r="BA22" s="179">
        <f t="shared" si="6"/>
        <v>4</v>
      </c>
      <c r="BB22" s="106">
        <f t="shared" si="7"/>
        <v>162861000</v>
      </c>
      <c r="BC22" s="179">
        <f t="shared" si="8"/>
        <v>0</v>
      </c>
      <c r="BD22" s="106">
        <f t="shared" si="9"/>
        <v>0</v>
      </c>
      <c r="BE22" s="106">
        <f t="shared" si="10"/>
        <v>0</v>
      </c>
    </row>
    <row r="23" spans="1:57">
      <c r="A23" s="84">
        <v>12</v>
      </c>
      <c r="B23" s="51" t="s">
        <v>48</v>
      </c>
      <c r="C23" s="51" t="s">
        <v>49</v>
      </c>
      <c r="D23" s="10" t="s">
        <v>50</v>
      </c>
      <c r="E23" s="185">
        <f>'saldo awal'!E23-Berkurang!E23+Bertambah!E23</f>
        <v>4</v>
      </c>
      <c r="F23" s="10">
        <f>'saldo awal'!F23-Berkurang!F23+Bertambah!F23</f>
        <v>799744012</v>
      </c>
      <c r="G23" s="185">
        <f>'saldo awal'!G23-Berkurang!G23+Bertambah!G23</f>
        <v>23</v>
      </c>
      <c r="H23" s="10">
        <f>'saldo awal'!H23-Berkurang!H23+Bertambah!H23</f>
        <v>157837500</v>
      </c>
      <c r="I23" s="185">
        <f>'saldo awal'!I23-Berkurang!I23+Bertambah!I23</f>
        <v>21</v>
      </c>
      <c r="J23" s="10">
        <f>'saldo awal'!J23-Berkurang!J23+Bertambah!J23</f>
        <v>514371065</v>
      </c>
      <c r="K23" s="185">
        <f>'saldo awal'!K23-Berkurang!K23+Bertambah!K23</f>
        <v>3</v>
      </c>
      <c r="L23" s="10">
        <f>'saldo awal'!L23-Berkurang!L23+Bertambah!L23</f>
        <v>16250000</v>
      </c>
      <c r="M23" s="185">
        <f>'saldo awal'!M23-Berkurang!M23+Bertambah!M23</f>
        <v>0</v>
      </c>
      <c r="N23" s="10">
        <f>'saldo awal'!N23-Berkurang!N23+Bertambah!N23</f>
        <v>0</v>
      </c>
      <c r="O23" s="185">
        <f>'saldo awal'!O23-Berkurang!O23+Bertambah!O23</f>
        <v>425</v>
      </c>
      <c r="P23" s="10">
        <f>'saldo awal'!P23-Berkurang!P23+Bertambah!P23</f>
        <v>798456100</v>
      </c>
      <c r="Q23" s="185">
        <f>'saldo awal'!Q23-Berkurang!Q23+Bertambah!Q23</f>
        <v>11</v>
      </c>
      <c r="R23" s="10">
        <f>'saldo awal'!R23-Berkurang!R23+Bertambah!R23</f>
        <v>68468000</v>
      </c>
      <c r="S23" s="185">
        <f>'saldo awal'!S23-Berkurang!S23+Bertambah!S23</f>
        <v>0</v>
      </c>
      <c r="T23" s="10">
        <f>'saldo awal'!T23-Berkurang!T23+Bertambah!T23</f>
        <v>0</v>
      </c>
      <c r="U23" s="185">
        <f>'saldo awal'!U23-Berkurang!U23+Bertambah!U23</f>
        <v>0</v>
      </c>
      <c r="V23" s="10">
        <f>'saldo awal'!V23-Berkurang!V23+Bertambah!V23</f>
        <v>0</v>
      </c>
      <c r="W23" s="185">
        <f>'saldo awal'!W23-Berkurang!W23+Bertambah!W23</f>
        <v>0</v>
      </c>
      <c r="X23" s="10">
        <f>'saldo awal'!X23-Berkurang!X23+Bertambah!X23</f>
        <v>0</v>
      </c>
      <c r="Y23" s="185">
        <f>'saldo awal'!Y23-Berkurang!Y23+Bertambah!Y23</f>
        <v>27</v>
      </c>
      <c r="Z23" s="10">
        <f>'saldo awal'!Z23-Berkurang!Z23+Bertambah!Z23</f>
        <v>23613578935</v>
      </c>
      <c r="AA23" s="185">
        <f>'saldo awal'!AA23-Berkurang!AA23+Bertambah!AA23</f>
        <v>1</v>
      </c>
      <c r="AB23" s="10">
        <f>'saldo awal'!AB23-Berkurang!AB23+Bertambah!AB23</f>
        <v>183800000</v>
      </c>
      <c r="AC23" s="10">
        <f>'saldo awal'!AC23-Berkurang!AC23+Bertambah!AC23</f>
        <v>0</v>
      </c>
      <c r="AD23" s="10">
        <f>'saldo awal'!AD23-Berkurang!AD23+Bertambah!AD23</f>
        <v>0</v>
      </c>
      <c r="AE23" s="10">
        <f>'saldo awal'!AE23-Berkurang!AE23+Bertambah!AE23</f>
        <v>1</v>
      </c>
      <c r="AF23" s="10">
        <f>'saldo awal'!AF23-Berkurang!AF23+Bertambah!AF23</f>
        <v>4000000</v>
      </c>
      <c r="AG23" s="185">
        <f>'saldo awal'!AG23-Berkurang!AG23+Bertambah!AG23</f>
        <v>3</v>
      </c>
      <c r="AH23" s="10">
        <f>'saldo awal'!AH23-Berkurang!AH23+Bertambah!AH23</f>
        <v>38478850</v>
      </c>
      <c r="AI23" s="185">
        <f>'saldo awal'!AI23-Berkurang!AI23+Bertambah!AI23</f>
        <v>0</v>
      </c>
      <c r="AJ23" s="10">
        <f>'saldo awal'!AJ23-Berkurang!AJ23+Bertambah!AJ23</f>
        <v>0</v>
      </c>
      <c r="AK23" s="185">
        <f>'saldo awal'!AK23-Berkurang!AK23+Bertambah!AK23</f>
        <v>0</v>
      </c>
      <c r="AL23" s="10">
        <f>'saldo awal'!AL23-Berkurang!AL23+Bertambah!AL23</f>
        <v>0</v>
      </c>
      <c r="AM23" s="185">
        <f>'saldo awal'!AM23-Berkurang!AM23+Bertambah!AM23</f>
        <v>0</v>
      </c>
      <c r="AN23" s="10">
        <f>'saldo awal'!AN23-Berkurang!AN23+Bertambah!AN23</f>
        <v>0</v>
      </c>
      <c r="AO23" s="185">
        <f>'saldo awal'!AO23-Berkurang!AO23+Bertambah!AO23</f>
        <v>0</v>
      </c>
      <c r="AP23" s="10">
        <f>'saldo awal'!AP23-Berkurang!AP23+Bertambah!AP23</f>
        <v>0</v>
      </c>
      <c r="AQ23" s="185">
        <f>'saldo awal'!AQ23-Berkurang!AQ23+Bertambah!AQ23</f>
        <v>0</v>
      </c>
      <c r="AR23" s="10">
        <f>'saldo awal'!AR23-Berkurang!AR23+Bertambah!AR23</f>
        <v>0</v>
      </c>
      <c r="AS23" s="185">
        <f t="shared" si="12"/>
        <v>519</v>
      </c>
      <c r="AT23" s="10">
        <f t="shared" si="11"/>
        <v>26194984462</v>
      </c>
      <c r="AU23" s="288">
        <f t="shared" si="0"/>
        <v>4</v>
      </c>
      <c r="AV23" s="135">
        <f t="shared" si="1"/>
        <v>799744012</v>
      </c>
      <c r="AW23" s="288">
        <f t="shared" si="2"/>
        <v>483</v>
      </c>
      <c r="AX23" s="106">
        <f t="shared" si="3"/>
        <v>1555382665</v>
      </c>
      <c r="AY23" s="179">
        <f t="shared" si="4"/>
        <v>28</v>
      </c>
      <c r="AZ23" s="106">
        <f t="shared" si="5"/>
        <v>23797378935</v>
      </c>
      <c r="BA23" s="179">
        <f t="shared" si="6"/>
        <v>4</v>
      </c>
      <c r="BB23" s="106">
        <f t="shared" si="7"/>
        <v>42478850</v>
      </c>
      <c r="BC23" s="179">
        <f t="shared" si="8"/>
        <v>0</v>
      </c>
      <c r="BD23" s="106">
        <f t="shared" si="9"/>
        <v>0</v>
      </c>
      <c r="BE23" s="106">
        <f t="shared" si="10"/>
        <v>0</v>
      </c>
    </row>
    <row r="24" spans="1:57">
      <c r="A24" s="84">
        <v>13</v>
      </c>
      <c r="B24" s="51" t="s">
        <v>51</v>
      </c>
      <c r="C24" s="51" t="s">
        <v>52</v>
      </c>
      <c r="D24" s="10" t="s">
        <v>53</v>
      </c>
      <c r="E24" s="185">
        <f>'saldo awal'!E24-Berkurang!E24+Bertambah!E24</f>
        <v>25</v>
      </c>
      <c r="F24" s="10">
        <f>'saldo awal'!F24-Berkurang!F24+Bertambah!F24</f>
        <v>85853976967</v>
      </c>
      <c r="G24" s="185">
        <f>'saldo awal'!G24-Berkurang!G24+Bertambah!G24</f>
        <v>8</v>
      </c>
      <c r="H24" s="10">
        <f>'saldo awal'!H24-Berkurang!H24+Bertambah!H24</f>
        <v>476411000</v>
      </c>
      <c r="I24" s="185">
        <f>'saldo awal'!I24-Berkurang!I24+Bertambah!I24</f>
        <v>21</v>
      </c>
      <c r="J24" s="10">
        <f>'saldo awal'!J24-Berkurang!J24+Bertambah!J24</f>
        <v>452593900</v>
      </c>
      <c r="K24" s="185">
        <f>'saldo awal'!K24-Berkurang!K24+Bertambah!K24</f>
        <v>4</v>
      </c>
      <c r="L24" s="10">
        <f>'saldo awal'!L24-Berkurang!L24+Bertambah!L24</f>
        <v>12283700</v>
      </c>
      <c r="M24" s="185">
        <f>'saldo awal'!M24-Berkurang!M24+Bertambah!M24</f>
        <v>8</v>
      </c>
      <c r="N24" s="10">
        <f>'saldo awal'!N24-Berkurang!N24+Bertambah!N24</f>
        <v>18200000</v>
      </c>
      <c r="O24" s="185">
        <f>'saldo awal'!O24-Berkurang!O24+Bertambah!O24</f>
        <v>372</v>
      </c>
      <c r="P24" s="10">
        <f>'saldo awal'!P24-Berkurang!P24+Bertambah!P24</f>
        <v>1094664804</v>
      </c>
      <c r="Q24" s="185">
        <f>'saldo awal'!Q24-Berkurang!Q24+Bertambah!Q24</f>
        <v>80</v>
      </c>
      <c r="R24" s="10">
        <f>'saldo awal'!R24-Berkurang!R24+Bertambah!R24</f>
        <v>399054364</v>
      </c>
      <c r="S24" s="185">
        <f>'saldo awal'!S24-Berkurang!S24+Bertambah!S24</f>
        <v>0</v>
      </c>
      <c r="T24" s="10">
        <f>'saldo awal'!T24-Berkurang!T24+Bertambah!T24</f>
        <v>0</v>
      </c>
      <c r="U24" s="185">
        <f>'saldo awal'!U24-Berkurang!U24+Bertambah!U24</f>
        <v>0</v>
      </c>
      <c r="V24" s="10">
        <f>'saldo awal'!V24-Berkurang!V24+Bertambah!V24</f>
        <v>0</v>
      </c>
      <c r="W24" s="185">
        <f>'saldo awal'!W24-Berkurang!W24+Bertambah!W24</f>
        <v>0</v>
      </c>
      <c r="X24" s="10">
        <f>'saldo awal'!X24-Berkurang!X24+Bertambah!X24</f>
        <v>0</v>
      </c>
      <c r="Y24" s="185">
        <f>'saldo awal'!Y24-Berkurang!Y24+Bertambah!Y24</f>
        <v>121</v>
      </c>
      <c r="Z24" s="10">
        <f>'saldo awal'!Z24-Berkurang!Z24+Bertambah!Z24</f>
        <v>60798458627.459999</v>
      </c>
      <c r="AA24" s="185">
        <f>'saldo awal'!AA24-Berkurang!AA24+Bertambah!AA24</f>
        <v>31</v>
      </c>
      <c r="AB24" s="10">
        <f>'saldo awal'!AB24-Berkurang!AB24+Bertambah!AB24</f>
        <v>766758503.08999991</v>
      </c>
      <c r="AC24" s="10">
        <f>'saldo awal'!AC24-Berkurang!AC24+Bertambah!AC24</f>
        <v>13</v>
      </c>
      <c r="AD24" s="10">
        <f>'saldo awal'!AD24-Berkurang!AD24+Bertambah!AD24</f>
        <v>2005444602.4199998</v>
      </c>
      <c r="AE24" s="10">
        <f>'saldo awal'!AE24-Berkurang!AE24+Bertambah!AE24</f>
        <v>2</v>
      </c>
      <c r="AF24" s="10">
        <f>'saldo awal'!AF24-Berkurang!AF24+Bertambah!AF24</f>
        <v>635960000</v>
      </c>
      <c r="AG24" s="185">
        <f>'saldo awal'!AG24-Berkurang!AG24+Bertambah!AG24</f>
        <v>7</v>
      </c>
      <c r="AH24" s="10">
        <f>'saldo awal'!AH24-Berkurang!AH24+Bertambah!AH24</f>
        <v>1024729125</v>
      </c>
      <c r="AI24" s="185">
        <f>'saldo awal'!AI24-Berkurang!AI24+Bertambah!AI24</f>
        <v>2</v>
      </c>
      <c r="AJ24" s="10">
        <f>'saldo awal'!AJ24-Berkurang!AJ24+Bertambah!AJ24</f>
        <v>84935800</v>
      </c>
      <c r="AK24" s="185">
        <f>'saldo awal'!AK24-Berkurang!AK24+Bertambah!AK24</f>
        <v>0</v>
      </c>
      <c r="AL24" s="10">
        <f>'saldo awal'!AL24-Berkurang!AL24+Bertambah!AL24</f>
        <v>0</v>
      </c>
      <c r="AM24" s="185">
        <f>'saldo awal'!AM24-Berkurang!AM24+Bertambah!AM24</f>
        <v>22</v>
      </c>
      <c r="AN24" s="10">
        <f>'saldo awal'!AN24-Berkurang!AN24+Bertambah!AN24</f>
        <v>235712700</v>
      </c>
      <c r="AO24" s="185">
        <f>'saldo awal'!AO24-Berkurang!AO24+Bertambah!AO24</f>
        <v>2</v>
      </c>
      <c r="AP24" s="10">
        <f>'saldo awal'!AP24-Berkurang!AP24+Bertambah!AP24</f>
        <v>254127000</v>
      </c>
      <c r="AQ24" s="185">
        <f>'saldo awal'!AQ24-Berkurang!AQ24+Bertambah!AQ24</f>
        <v>0</v>
      </c>
      <c r="AR24" s="10">
        <f>'saldo awal'!AR24-Berkurang!AR24+Bertambah!AR24</f>
        <v>0</v>
      </c>
      <c r="AS24" s="185">
        <f t="shared" si="12"/>
        <v>718</v>
      </c>
      <c r="AT24" s="10">
        <f t="shared" si="11"/>
        <v>154113311092.97</v>
      </c>
      <c r="AU24" s="288">
        <f t="shared" si="0"/>
        <v>25</v>
      </c>
      <c r="AV24" s="135">
        <f t="shared" si="1"/>
        <v>85853976967</v>
      </c>
      <c r="AW24" s="288">
        <f t="shared" si="2"/>
        <v>493</v>
      </c>
      <c r="AX24" s="106">
        <f t="shared" si="3"/>
        <v>2453207768</v>
      </c>
      <c r="AY24" s="179">
        <f t="shared" si="4"/>
        <v>152</v>
      </c>
      <c r="AZ24" s="106">
        <f t="shared" si="5"/>
        <v>61565217130.549995</v>
      </c>
      <c r="BA24" s="179">
        <f t="shared" si="6"/>
        <v>24</v>
      </c>
      <c r="BB24" s="106">
        <f t="shared" si="7"/>
        <v>3751069527.4200001</v>
      </c>
      <c r="BC24" s="179">
        <f t="shared" si="8"/>
        <v>24</v>
      </c>
      <c r="BD24" s="106">
        <f t="shared" si="9"/>
        <v>489839700</v>
      </c>
      <c r="BE24" s="106">
        <f t="shared" si="10"/>
        <v>0</v>
      </c>
    </row>
    <row r="25" spans="1:57">
      <c r="A25" s="84">
        <v>14</v>
      </c>
      <c r="B25" s="51" t="s">
        <v>54</v>
      </c>
      <c r="C25" s="51" t="s">
        <v>55</v>
      </c>
      <c r="D25" s="10" t="s">
        <v>56</v>
      </c>
      <c r="E25" s="185">
        <f>'saldo awal'!E25-Berkurang!E25+Bertambah!E25</f>
        <v>2</v>
      </c>
      <c r="F25" s="10">
        <f>'saldo awal'!F25-Berkurang!F25+Bertambah!F25</f>
        <v>392250000</v>
      </c>
      <c r="G25" s="185">
        <f>'saldo awal'!G25-Berkurang!G25+Bertambah!G25</f>
        <v>0</v>
      </c>
      <c r="H25" s="10">
        <f>'saldo awal'!H25-Berkurang!H25+Bertambah!H25</f>
        <v>0</v>
      </c>
      <c r="I25" s="185">
        <f>'saldo awal'!I25-Berkurang!I25+Bertambah!I25</f>
        <v>24</v>
      </c>
      <c r="J25" s="10">
        <f>'saldo awal'!J25-Berkurang!J25+Bertambah!J25</f>
        <v>415270000</v>
      </c>
      <c r="K25" s="185">
        <f>'saldo awal'!K25-Berkurang!K25+Bertambah!K25</f>
        <v>20</v>
      </c>
      <c r="L25" s="10">
        <f>'saldo awal'!L25-Berkurang!L25+Bertambah!L25</f>
        <v>1920000</v>
      </c>
      <c r="M25" s="185">
        <f>'saldo awal'!M25-Berkurang!M25+Bertambah!M25</f>
        <v>0</v>
      </c>
      <c r="N25" s="10">
        <f>'saldo awal'!N25-Berkurang!N25+Bertambah!N25</f>
        <v>0</v>
      </c>
      <c r="O25" s="185">
        <f>'saldo awal'!O25-Berkurang!O25+Bertambah!O25</f>
        <v>300</v>
      </c>
      <c r="P25" s="10">
        <f>'saldo awal'!P25-Berkurang!P25+Bertambah!P25</f>
        <v>403490500</v>
      </c>
      <c r="Q25" s="185">
        <f>'saldo awal'!Q25-Berkurang!Q25+Bertambah!Q25</f>
        <v>64</v>
      </c>
      <c r="R25" s="10">
        <f>'saldo awal'!R25-Berkurang!R25+Bertambah!R25</f>
        <v>144847500</v>
      </c>
      <c r="S25" s="185">
        <f>'saldo awal'!S25-Berkurang!S25+Bertambah!S25</f>
        <v>0</v>
      </c>
      <c r="T25" s="10">
        <f>'saldo awal'!T25-Berkurang!T25+Bertambah!T25</f>
        <v>0</v>
      </c>
      <c r="U25" s="185">
        <f>'saldo awal'!U25-Berkurang!U25+Bertambah!U25</f>
        <v>0</v>
      </c>
      <c r="V25" s="10">
        <f>'saldo awal'!V25-Berkurang!V25+Bertambah!V25</f>
        <v>0</v>
      </c>
      <c r="W25" s="185">
        <f>'saldo awal'!W25-Berkurang!W25+Bertambah!W25</f>
        <v>251</v>
      </c>
      <c r="X25" s="10">
        <f>'saldo awal'!X25-Berkurang!X25+Bertambah!X25</f>
        <v>156998400</v>
      </c>
      <c r="Y25" s="185">
        <f>'saldo awal'!Y25-Berkurang!Y25+Bertambah!Y25</f>
        <v>2</v>
      </c>
      <c r="Z25" s="10">
        <f>'saldo awal'!Z25-Berkurang!Z25+Bertambah!Z25</f>
        <v>144775000</v>
      </c>
      <c r="AA25" s="185">
        <f>'saldo awal'!AA25-Berkurang!AA25+Bertambah!AA25</f>
        <v>0</v>
      </c>
      <c r="AB25" s="10">
        <f>'saldo awal'!AB25-Berkurang!AB25+Bertambah!AB25</f>
        <v>0</v>
      </c>
      <c r="AC25" s="10">
        <f>'saldo awal'!AC25-Berkurang!AC25+Bertambah!AC25</f>
        <v>0</v>
      </c>
      <c r="AD25" s="10">
        <f>'saldo awal'!AD25-Berkurang!AD25+Bertambah!AD25</f>
        <v>0</v>
      </c>
      <c r="AE25" s="10">
        <f>'saldo awal'!AE25-Berkurang!AE25+Bertambah!AE25</f>
        <v>0</v>
      </c>
      <c r="AF25" s="10">
        <f>'saldo awal'!AF25-Berkurang!AF25+Bertambah!AF25</f>
        <v>0</v>
      </c>
      <c r="AG25" s="185">
        <f>'saldo awal'!AG25-Berkurang!AG25+Bertambah!AG25</f>
        <v>0</v>
      </c>
      <c r="AH25" s="10">
        <f>'saldo awal'!AH25-Berkurang!AH25+Bertambah!AH25</f>
        <v>0</v>
      </c>
      <c r="AI25" s="185">
        <f>'saldo awal'!AI25-Berkurang!AI25+Bertambah!AI25</f>
        <v>0</v>
      </c>
      <c r="AJ25" s="10">
        <f>'saldo awal'!AJ25-Berkurang!AJ25+Bertambah!AJ25</f>
        <v>0</v>
      </c>
      <c r="AK25" s="185">
        <f>'saldo awal'!AK25-Berkurang!AK25+Bertambah!AK25</f>
        <v>0</v>
      </c>
      <c r="AL25" s="10">
        <f>'saldo awal'!AL25-Berkurang!AL25+Bertambah!AL25</f>
        <v>0</v>
      </c>
      <c r="AM25" s="185">
        <f>'saldo awal'!AM25-Berkurang!AM25+Bertambah!AM25</f>
        <v>0</v>
      </c>
      <c r="AN25" s="10">
        <f>'saldo awal'!AN25-Berkurang!AN25+Bertambah!AN25</f>
        <v>0</v>
      </c>
      <c r="AO25" s="185">
        <f>'saldo awal'!AO25-Berkurang!AO25+Bertambah!AO25</f>
        <v>0</v>
      </c>
      <c r="AP25" s="10">
        <f>'saldo awal'!AP25-Berkurang!AP25+Bertambah!AP25</f>
        <v>0</v>
      </c>
      <c r="AQ25" s="185">
        <f>'saldo awal'!AQ25-Berkurang!AQ25+Bertambah!AQ25</f>
        <v>0</v>
      </c>
      <c r="AR25" s="10">
        <f>'saldo awal'!AR25-Berkurang!AR25+Bertambah!AR25</f>
        <v>0</v>
      </c>
      <c r="AS25" s="185">
        <f t="shared" si="12"/>
        <v>663</v>
      </c>
      <c r="AT25" s="10">
        <f t="shared" si="11"/>
        <v>1659551400</v>
      </c>
      <c r="AU25" s="288">
        <f t="shared" si="0"/>
        <v>2</v>
      </c>
      <c r="AV25" s="135">
        <f t="shared" si="1"/>
        <v>392250000</v>
      </c>
      <c r="AW25" s="288">
        <f t="shared" si="2"/>
        <v>659</v>
      </c>
      <c r="AX25" s="106">
        <f t="shared" si="3"/>
        <v>1122526400</v>
      </c>
      <c r="AY25" s="179">
        <f t="shared" si="4"/>
        <v>2</v>
      </c>
      <c r="AZ25" s="106">
        <f t="shared" si="5"/>
        <v>144775000</v>
      </c>
      <c r="BA25" s="179">
        <f t="shared" si="6"/>
        <v>0</v>
      </c>
      <c r="BB25" s="106">
        <f t="shared" si="7"/>
        <v>0</v>
      </c>
      <c r="BC25" s="179">
        <f t="shared" si="8"/>
        <v>0</v>
      </c>
      <c r="BD25" s="106">
        <f t="shared" si="9"/>
        <v>0</v>
      </c>
      <c r="BE25" s="106">
        <f t="shared" si="10"/>
        <v>0</v>
      </c>
    </row>
    <row r="26" spans="1:57">
      <c r="A26" s="84">
        <v>15</v>
      </c>
      <c r="B26" s="51" t="s">
        <v>57</v>
      </c>
      <c r="C26" s="51" t="s">
        <v>58</v>
      </c>
      <c r="D26" s="10" t="s">
        <v>59</v>
      </c>
      <c r="E26" s="185">
        <f>'saldo awal'!E26-Berkurang!E26+Bertambah!E26</f>
        <v>0</v>
      </c>
      <c r="F26" s="10">
        <f>'saldo awal'!F26-Berkurang!F26+Bertambah!F26</f>
        <v>0</v>
      </c>
      <c r="G26" s="185">
        <f>'saldo awal'!G26-Berkurang!G26+Bertambah!G26</f>
        <v>1</v>
      </c>
      <c r="H26" s="10">
        <f>'saldo awal'!H26-Berkurang!H26+Bertambah!H26</f>
        <v>2583000</v>
      </c>
      <c r="I26" s="185">
        <f>'saldo awal'!I26-Berkurang!I26+Bertambah!I26</f>
        <v>28</v>
      </c>
      <c r="J26" s="10">
        <f>'saldo awal'!J26-Berkurang!J26+Bertambah!J26</f>
        <v>1370919000</v>
      </c>
      <c r="K26" s="185">
        <f>'saldo awal'!K26-Berkurang!K26+Bertambah!K26</f>
        <v>1</v>
      </c>
      <c r="L26" s="10">
        <f>'saldo awal'!L26-Berkurang!L26+Bertambah!L26</f>
        <v>7700000</v>
      </c>
      <c r="M26" s="185">
        <f>'saldo awal'!M26-Berkurang!M26+Bertambah!M26</f>
        <v>0</v>
      </c>
      <c r="N26" s="10">
        <f>'saldo awal'!N26-Berkurang!N26+Bertambah!N26</f>
        <v>0</v>
      </c>
      <c r="O26" s="185">
        <f>'saldo awal'!O26-Berkurang!O26+Bertambah!O26</f>
        <v>224</v>
      </c>
      <c r="P26" s="10">
        <f>'saldo awal'!P26-Berkurang!P26+Bertambah!P26</f>
        <v>351149625</v>
      </c>
      <c r="Q26" s="185">
        <f>'saldo awal'!Q26-Berkurang!Q26+Bertambah!Q26</f>
        <v>88</v>
      </c>
      <c r="R26" s="10">
        <f>'saldo awal'!R26-Berkurang!R26+Bertambah!R26</f>
        <v>177627821</v>
      </c>
      <c r="S26" s="185">
        <f>'saldo awal'!S26-Berkurang!S26+Bertambah!S26</f>
        <v>0</v>
      </c>
      <c r="T26" s="10">
        <f>'saldo awal'!T26-Berkurang!T26+Bertambah!T26</f>
        <v>0</v>
      </c>
      <c r="U26" s="185">
        <f>'saldo awal'!U26-Berkurang!U26+Bertambah!U26</f>
        <v>0</v>
      </c>
      <c r="V26" s="10">
        <f>'saldo awal'!V26-Berkurang!V26+Bertambah!V26</f>
        <v>0</v>
      </c>
      <c r="W26" s="185">
        <f>'saldo awal'!W26-Berkurang!W26+Bertambah!W26</f>
        <v>176</v>
      </c>
      <c r="X26" s="10">
        <f>'saldo awal'!X26-Berkurang!X26+Bertambah!X26</f>
        <v>197211250</v>
      </c>
      <c r="Y26" s="185">
        <f>'saldo awal'!Y26-Berkurang!Y26+Bertambah!Y26</f>
        <v>3</v>
      </c>
      <c r="Z26" s="10">
        <f>'saldo awal'!Z26-Berkurang!Z26+Bertambah!Z26</f>
        <v>414534605</v>
      </c>
      <c r="AA26" s="185">
        <f>'saldo awal'!AA26-Berkurang!AA26+Bertambah!AA26</f>
        <v>0</v>
      </c>
      <c r="AB26" s="10">
        <f>'saldo awal'!AB26-Berkurang!AB26+Bertambah!AB26</f>
        <v>0</v>
      </c>
      <c r="AC26" s="10">
        <f>'saldo awal'!AC26-Berkurang!AC26+Bertambah!AC26</f>
        <v>0</v>
      </c>
      <c r="AD26" s="10">
        <f>'saldo awal'!AD26-Berkurang!AD26+Bertambah!AD26</f>
        <v>0</v>
      </c>
      <c r="AE26" s="10">
        <f>'saldo awal'!AE26-Berkurang!AE26+Bertambah!AE26</f>
        <v>0</v>
      </c>
      <c r="AF26" s="10">
        <f>'saldo awal'!AF26-Berkurang!AF26+Bertambah!AF26</f>
        <v>0</v>
      </c>
      <c r="AG26" s="185">
        <f>'saldo awal'!AG26-Berkurang!AG26+Bertambah!AG26</f>
        <v>0</v>
      </c>
      <c r="AH26" s="10">
        <f>'saldo awal'!AH26-Berkurang!AH26+Bertambah!AH26</f>
        <v>0</v>
      </c>
      <c r="AI26" s="185">
        <f>'saldo awal'!AI26-Berkurang!AI26+Bertambah!AI26</f>
        <v>0</v>
      </c>
      <c r="AJ26" s="10">
        <f>'saldo awal'!AJ26-Berkurang!AJ26+Bertambah!AJ26</f>
        <v>0</v>
      </c>
      <c r="AK26" s="185">
        <f>'saldo awal'!AK26-Berkurang!AK26+Bertambah!AK26</f>
        <v>0</v>
      </c>
      <c r="AL26" s="10">
        <f>'saldo awal'!AL26-Berkurang!AL26+Bertambah!AL26</f>
        <v>0</v>
      </c>
      <c r="AM26" s="185">
        <f>'saldo awal'!AM26-Berkurang!AM26+Bertambah!AM26</f>
        <v>0</v>
      </c>
      <c r="AN26" s="10">
        <f>'saldo awal'!AN26-Berkurang!AN26+Bertambah!AN26</f>
        <v>0</v>
      </c>
      <c r="AO26" s="185">
        <f>'saldo awal'!AO26-Berkurang!AO26+Bertambah!AO26</f>
        <v>0</v>
      </c>
      <c r="AP26" s="10">
        <f>'saldo awal'!AP26-Berkurang!AP26+Bertambah!AP26</f>
        <v>0</v>
      </c>
      <c r="AQ26" s="185">
        <f>'saldo awal'!AQ26-Berkurang!AQ26+Bertambah!AQ26</f>
        <v>0</v>
      </c>
      <c r="AR26" s="10">
        <f>'saldo awal'!AR26-Berkurang!AR26+Bertambah!AR26</f>
        <v>0</v>
      </c>
      <c r="AS26" s="185">
        <f t="shared" si="12"/>
        <v>521</v>
      </c>
      <c r="AT26" s="10">
        <f t="shared" si="11"/>
        <v>2521725301</v>
      </c>
      <c r="AU26" s="288">
        <f t="shared" si="0"/>
        <v>0</v>
      </c>
      <c r="AV26" s="135">
        <f t="shared" si="1"/>
        <v>0</v>
      </c>
      <c r="AW26" s="288">
        <f t="shared" si="2"/>
        <v>518</v>
      </c>
      <c r="AX26" s="106">
        <f t="shared" si="3"/>
        <v>2107190696</v>
      </c>
      <c r="AY26" s="179">
        <f t="shared" si="4"/>
        <v>3</v>
      </c>
      <c r="AZ26" s="106">
        <f t="shared" si="5"/>
        <v>414534605</v>
      </c>
      <c r="BA26" s="179">
        <f t="shared" si="6"/>
        <v>0</v>
      </c>
      <c r="BB26" s="106">
        <f t="shared" si="7"/>
        <v>0</v>
      </c>
      <c r="BC26" s="179">
        <f t="shared" si="8"/>
        <v>0</v>
      </c>
      <c r="BD26" s="106">
        <f t="shared" si="9"/>
        <v>0</v>
      </c>
      <c r="BE26" s="106">
        <f t="shared" si="10"/>
        <v>0</v>
      </c>
    </row>
    <row r="27" spans="1:57">
      <c r="A27" s="84">
        <v>16</v>
      </c>
      <c r="B27" s="51" t="s">
        <v>60</v>
      </c>
      <c r="C27" s="51"/>
      <c r="D27" s="10" t="s">
        <v>61</v>
      </c>
      <c r="E27" s="185">
        <f>'saldo awal'!E27-Berkurang!E27+Bertambah!E27</f>
        <v>1</v>
      </c>
      <c r="F27" s="10">
        <f>'saldo awal'!F27-Berkurang!F27+Bertambah!F27</f>
        <v>120000000</v>
      </c>
      <c r="G27" s="185">
        <f>'saldo awal'!G27-Berkurang!G27+Bertambah!G27</f>
        <v>5</v>
      </c>
      <c r="H27" s="10">
        <f>'saldo awal'!H27-Berkurang!H27+Bertambah!H27</f>
        <v>158671500</v>
      </c>
      <c r="I27" s="185">
        <f>'saldo awal'!I27-Berkurang!I27+Bertambah!I27</f>
        <v>20</v>
      </c>
      <c r="J27" s="10">
        <f>'saldo awal'!J27-Berkurang!J27+Bertambah!J27</f>
        <v>2634253500</v>
      </c>
      <c r="K27" s="185">
        <f>'saldo awal'!K27-Berkurang!K27+Bertambah!K27</f>
        <v>4</v>
      </c>
      <c r="L27" s="10">
        <f>'saldo awal'!L27-Berkurang!L27+Bertambah!L27</f>
        <v>131252000</v>
      </c>
      <c r="M27" s="185">
        <f>'saldo awal'!M27-Berkurang!M27+Bertambah!M27</f>
        <v>2</v>
      </c>
      <c r="N27" s="10">
        <f>'saldo awal'!N27-Berkurang!N27+Bertambah!N27</f>
        <v>13996400</v>
      </c>
      <c r="O27" s="185">
        <f>'saldo awal'!O27-Berkurang!O27+Bertambah!O27</f>
        <v>99</v>
      </c>
      <c r="P27" s="10">
        <f>'saldo awal'!P27-Berkurang!P27+Bertambah!P27</f>
        <v>557383000</v>
      </c>
      <c r="Q27" s="185">
        <f>'saldo awal'!Q27-Berkurang!Q27+Bertambah!Q27</f>
        <v>55</v>
      </c>
      <c r="R27" s="10">
        <f>'saldo awal'!R27-Berkurang!R27+Bertambah!R27</f>
        <v>197654030</v>
      </c>
      <c r="S27" s="185">
        <f>'saldo awal'!S27-Berkurang!S27+Bertambah!S27</f>
        <v>0</v>
      </c>
      <c r="T27" s="10">
        <f>'saldo awal'!T27-Berkurang!T27+Bertambah!T27</f>
        <v>0</v>
      </c>
      <c r="U27" s="185">
        <f>'saldo awal'!U27-Berkurang!U27+Bertambah!U27</f>
        <v>0</v>
      </c>
      <c r="V27" s="10">
        <f>'saldo awal'!V27-Berkurang!V27+Bertambah!V27</f>
        <v>0</v>
      </c>
      <c r="W27" s="185">
        <f>'saldo awal'!W27-Berkurang!W27+Bertambah!W27</f>
        <v>63</v>
      </c>
      <c r="X27" s="10">
        <f>'saldo awal'!X27-Berkurang!X27+Bertambah!X27</f>
        <v>243401010</v>
      </c>
      <c r="Y27" s="185">
        <f>'saldo awal'!Y27-Berkurang!Y27+Bertambah!Y27</f>
        <v>2</v>
      </c>
      <c r="Z27" s="10">
        <f>'saldo awal'!Z27-Berkurang!Z27+Bertambah!Z27</f>
        <v>175367000</v>
      </c>
      <c r="AA27" s="185">
        <f>'saldo awal'!AA27-Berkurang!AA27+Bertambah!AA27</f>
        <v>79</v>
      </c>
      <c r="AB27" s="10">
        <f>'saldo awal'!AB27-Berkurang!AB27+Bertambah!AB27</f>
        <v>141087860</v>
      </c>
      <c r="AC27" s="10">
        <f>'saldo awal'!AC27-Berkurang!AC27+Bertambah!AC27</f>
        <v>0</v>
      </c>
      <c r="AD27" s="10">
        <f>'saldo awal'!AD27-Berkurang!AD27+Bertambah!AD27</f>
        <v>0</v>
      </c>
      <c r="AE27" s="10">
        <f>'saldo awal'!AE27-Berkurang!AE27+Bertambah!AE27</f>
        <v>0</v>
      </c>
      <c r="AF27" s="10">
        <f>'saldo awal'!AF27-Berkurang!AF27+Bertambah!AF27</f>
        <v>0</v>
      </c>
      <c r="AG27" s="185">
        <f>'saldo awal'!AG27-Berkurang!AG27+Bertambah!AG27</f>
        <v>0</v>
      </c>
      <c r="AH27" s="10">
        <f>'saldo awal'!AH27-Berkurang!AH27+Bertambah!AH27</f>
        <v>0</v>
      </c>
      <c r="AI27" s="185">
        <f>'saldo awal'!AI27-Berkurang!AI27+Bertambah!AI27</f>
        <v>0</v>
      </c>
      <c r="AJ27" s="10">
        <f>'saldo awal'!AJ27-Berkurang!AJ27+Bertambah!AJ27</f>
        <v>0</v>
      </c>
      <c r="AK27" s="185">
        <f>'saldo awal'!AK27-Berkurang!AK27+Bertambah!AK27</f>
        <v>0</v>
      </c>
      <c r="AL27" s="10">
        <f>'saldo awal'!AL27-Berkurang!AL27+Bertambah!AL27</f>
        <v>0</v>
      </c>
      <c r="AM27" s="185">
        <f>'saldo awal'!AM27-Berkurang!AM27+Bertambah!AM27</f>
        <v>0</v>
      </c>
      <c r="AN27" s="10">
        <f>'saldo awal'!AN27-Berkurang!AN27+Bertambah!AN27</f>
        <v>0</v>
      </c>
      <c r="AO27" s="185">
        <f>'saldo awal'!AO27-Berkurang!AO27+Bertambah!AO27</f>
        <v>0</v>
      </c>
      <c r="AP27" s="10">
        <f>'saldo awal'!AP27-Berkurang!AP27+Bertambah!AP27</f>
        <v>0</v>
      </c>
      <c r="AQ27" s="185">
        <f>'saldo awal'!AQ27-Berkurang!AQ27+Bertambah!AQ27</f>
        <v>0</v>
      </c>
      <c r="AR27" s="10">
        <f>'saldo awal'!AR27-Berkurang!AR27+Bertambah!AR27</f>
        <v>0</v>
      </c>
      <c r="AS27" s="185">
        <f t="shared" si="12"/>
        <v>330</v>
      </c>
      <c r="AT27" s="10">
        <f t="shared" si="11"/>
        <v>4373066300</v>
      </c>
      <c r="AU27" s="288">
        <f t="shared" si="0"/>
        <v>1</v>
      </c>
      <c r="AV27" s="135">
        <f t="shared" si="1"/>
        <v>120000000</v>
      </c>
      <c r="AW27" s="288">
        <f t="shared" si="2"/>
        <v>248</v>
      </c>
      <c r="AX27" s="106">
        <f t="shared" si="3"/>
        <v>3936611440</v>
      </c>
      <c r="AY27" s="179">
        <f t="shared" si="4"/>
        <v>81</v>
      </c>
      <c r="AZ27" s="106">
        <f t="shared" si="5"/>
        <v>316454860</v>
      </c>
      <c r="BA27" s="179">
        <f t="shared" si="6"/>
        <v>0</v>
      </c>
      <c r="BB27" s="106">
        <f t="shared" si="7"/>
        <v>0</v>
      </c>
      <c r="BC27" s="179">
        <f t="shared" si="8"/>
        <v>0</v>
      </c>
      <c r="BD27" s="106">
        <f t="shared" si="9"/>
        <v>0</v>
      </c>
      <c r="BE27" s="106">
        <f t="shared" si="10"/>
        <v>0</v>
      </c>
    </row>
    <row r="28" spans="1:57">
      <c r="A28" s="84">
        <v>17</v>
      </c>
      <c r="B28" s="51" t="s">
        <v>62</v>
      </c>
      <c r="C28" s="51" t="s">
        <v>63</v>
      </c>
      <c r="D28" s="10" t="s">
        <v>64</v>
      </c>
      <c r="E28" s="185">
        <f>'saldo awal'!E28-Berkurang!E28+Bertambah!E28</f>
        <v>35</v>
      </c>
      <c r="F28" s="10">
        <f>'saldo awal'!F28-Berkurang!F28+Bertambah!F28</f>
        <v>52922846257.949997</v>
      </c>
      <c r="G28" s="185">
        <f>'saldo awal'!G28-Berkurang!G28+Bertambah!G28</f>
        <v>0</v>
      </c>
      <c r="H28" s="10">
        <f>'saldo awal'!H28-Berkurang!H28+Bertambah!H28</f>
        <v>0</v>
      </c>
      <c r="I28" s="185">
        <f>'saldo awal'!I28-Berkurang!I28+Bertambah!I28</f>
        <v>64</v>
      </c>
      <c r="J28" s="10">
        <f>'saldo awal'!J28-Berkurang!J28+Bertambah!J28</f>
        <v>8740990230</v>
      </c>
      <c r="K28" s="185">
        <f>'saldo awal'!K28-Berkurang!K28+Bertambah!K28</f>
        <v>4</v>
      </c>
      <c r="L28" s="10">
        <f>'saldo awal'!L28-Berkurang!L28+Bertambah!L28</f>
        <v>267282500</v>
      </c>
      <c r="M28" s="185">
        <f>'saldo awal'!M28-Berkurang!M28+Bertambah!M28</f>
        <v>12</v>
      </c>
      <c r="N28" s="10">
        <f>'saldo awal'!N28-Berkurang!N28+Bertambah!N28</f>
        <v>75680000</v>
      </c>
      <c r="O28" s="185">
        <f>'saldo awal'!O28-Berkurang!O28+Bertambah!O28</f>
        <v>1931</v>
      </c>
      <c r="P28" s="10">
        <f>'saldo awal'!P28-Berkurang!P28+Bertambah!P28</f>
        <v>6989580225</v>
      </c>
      <c r="Q28" s="185">
        <f>'saldo awal'!Q28-Berkurang!Q28+Bertambah!Q28</f>
        <v>201</v>
      </c>
      <c r="R28" s="10">
        <f>'saldo awal'!R28-Berkurang!R28+Bertambah!R28</f>
        <v>2970293676.1500001</v>
      </c>
      <c r="S28" s="185">
        <f>'saldo awal'!S28-Berkurang!S28+Bertambah!S28</f>
        <v>0</v>
      </c>
      <c r="T28" s="10">
        <f>'saldo awal'!T28-Berkurang!T28+Bertambah!T28</f>
        <v>0</v>
      </c>
      <c r="U28" s="185">
        <f>'saldo awal'!U28-Berkurang!U28+Bertambah!U28</f>
        <v>0</v>
      </c>
      <c r="V28" s="10">
        <f>'saldo awal'!V28-Berkurang!V28+Bertambah!V28</f>
        <v>0</v>
      </c>
      <c r="W28" s="185">
        <f>'saldo awal'!W28-Berkurang!W28+Bertambah!W28</f>
        <v>0</v>
      </c>
      <c r="X28" s="10">
        <f>'saldo awal'!X28-Berkurang!X28+Bertambah!X28</f>
        <v>0</v>
      </c>
      <c r="Y28" s="185">
        <f>'saldo awal'!Y28-Berkurang!Y28+Bertambah!Y28</f>
        <v>51</v>
      </c>
      <c r="Z28" s="10">
        <f>'saldo awal'!Z28-Berkurang!Z28+Bertambah!Z28</f>
        <v>14243857757</v>
      </c>
      <c r="AA28" s="185">
        <f>'saldo awal'!AA28-Berkurang!AA28+Bertambah!AA28</f>
        <v>0</v>
      </c>
      <c r="AB28" s="10">
        <f>'saldo awal'!AB28-Berkurang!AB28+Bertambah!AB28</f>
        <v>0</v>
      </c>
      <c r="AC28" s="10">
        <f>'saldo awal'!AC28-Berkurang!AC28+Bertambah!AC28</f>
        <v>0</v>
      </c>
      <c r="AD28" s="10">
        <f>'saldo awal'!AD28-Berkurang!AD28+Bertambah!AD28</f>
        <v>0</v>
      </c>
      <c r="AE28" s="10">
        <f>'saldo awal'!AE28-Berkurang!AE28+Bertambah!AE28</f>
        <v>0</v>
      </c>
      <c r="AF28" s="10">
        <f>'saldo awal'!AF28-Berkurang!AF28+Bertambah!AF28</f>
        <v>0</v>
      </c>
      <c r="AG28" s="185">
        <f>'saldo awal'!AG28-Berkurang!AG28+Bertambah!AG28</f>
        <v>2</v>
      </c>
      <c r="AH28" s="10">
        <f>'saldo awal'!AH28-Berkurang!AH28+Bertambah!AH28</f>
        <v>56838550</v>
      </c>
      <c r="AI28" s="185">
        <f>'saldo awal'!AI28-Berkurang!AI28+Bertambah!AI28</f>
        <v>1</v>
      </c>
      <c r="AJ28" s="10">
        <f>'saldo awal'!AJ28-Berkurang!AJ28+Bertambah!AJ28</f>
        <v>542280000</v>
      </c>
      <c r="AK28" s="185">
        <f>'saldo awal'!AK28-Berkurang!AK28+Bertambah!AK28</f>
        <v>0</v>
      </c>
      <c r="AL28" s="10">
        <f>'saldo awal'!AL28-Berkurang!AL28+Bertambah!AL28</f>
        <v>0</v>
      </c>
      <c r="AM28" s="185">
        <f>'saldo awal'!AM28-Berkurang!AM28+Bertambah!AM28</f>
        <v>19</v>
      </c>
      <c r="AN28" s="10">
        <f>'saldo awal'!AN28-Berkurang!AN28+Bertambah!AN28</f>
        <v>260009000</v>
      </c>
      <c r="AO28" s="185">
        <f>'saldo awal'!AO28-Berkurang!AO28+Bertambah!AO28</f>
        <v>0</v>
      </c>
      <c r="AP28" s="10">
        <f>'saldo awal'!AP28-Berkurang!AP28+Bertambah!AP28</f>
        <v>0</v>
      </c>
      <c r="AQ28" s="185">
        <f>'saldo awal'!AQ28-Berkurang!AQ28+Bertambah!AQ28</f>
        <v>0</v>
      </c>
      <c r="AR28" s="10">
        <f>'saldo awal'!AR28-Berkurang!AR28+Bertambah!AR28</f>
        <v>0</v>
      </c>
      <c r="AS28" s="185">
        <f t="shared" si="12"/>
        <v>2320</v>
      </c>
      <c r="AT28" s="10">
        <f t="shared" si="11"/>
        <v>87069658196.099991</v>
      </c>
      <c r="AU28" s="288">
        <f t="shared" si="0"/>
        <v>35</v>
      </c>
      <c r="AV28" s="135">
        <f t="shared" si="1"/>
        <v>52922846257.949997</v>
      </c>
      <c r="AW28" s="288">
        <f t="shared" si="2"/>
        <v>2212</v>
      </c>
      <c r="AX28" s="106">
        <f t="shared" si="3"/>
        <v>19043826631.150002</v>
      </c>
      <c r="AY28" s="179">
        <f t="shared" si="4"/>
        <v>51</v>
      </c>
      <c r="AZ28" s="106">
        <f t="shared" si="5"/>
        <v>14243857757</v>
      </c>
      <c r="BA28" s="179">
        <f t="shared" si="6"/>
        <v>3</v>
      </c>
      <c r="BB28" s="106">
        <f t="shared" si="7"/>
        <v>599118550</v>
      </c>
      <c r="BC28" s="179">
        <f t="shared" si="8"/>
        <v>19</v>
      </c>
      <c r="BD28" s="106">
        <f t="shared" si="9"/>
        <v>260009000</v>
      </c>
      <c r="BE28" s="106">
        <f t="shared" si="10"/>
        <v>0</v>
      </c>
    </row>
    <row r="29" spans="1:57">
      <c r="A29" s="84">
        <v>18</v>
      </c>
      <c r="B29" s="51" t="s">
        <v>65</v>
      </c>
      <c r="C29" s="51" t="s">
        <v>66</v>
      </c>
      <c r="D29" s="10" t="s">
        <v>67</v>
      </c>
      <c r="E29" s="185">
        <f>'saldo awal'!E29-Berkurang!E29+Bertambah!E29</f>
        <v>2</v>
      </c>
      <c r="F29" s="10">
        <f>'saldo awal'!F29-Berkurang!F29+Bertambah!F29</f>
        <v>2007850000</v>
      </c>
      <c r="G29" s="185">
        <f>'saldo awal'!G29-Berkurang!G29+Bertambah!G29</f>
        <v>0</v>
      </c>
      <c r="H29" s="10">
        <f>'saldo awal'!H29-Berkurang!H29+Bertambah!H29</f>
        <v>0</v>
      </c>
      <c r="I29" s="185">
        <f>'saldo awal'!I29-Berkurang!I29+Bertambah!I29</f>
        <v>103</v>
      </c>
      <c r="J29" s="10">
        <f>'saldo awal'!J29-Berkurang!J29+Bertambah!J29</f>
        <v>6673696333</v>
      </c>
      <c r="K29" s="185">
        <f>'saldo awal'!K29-Berkurang!K29+Bertambah!K29</f>
        <v>1</v>
      </c>
      <c r="L29" s="10">
        <f>'saldo awal'!L29-Berkurang!L29+Bertambah!L29</f>
        <v>54972500</v>
      </c>
      <c r="M29" s="185">
        <f>'saldo awal'!M29-Berkurang!M29+Bertambah!M29</f>
        <v>1</v>
      </c>
      <c r="N29" s="10">
        <f>'saldo awal'!N29-Berkurang!N29+Bertambah!N29</f>
        <v>2431000</v>
      </c>
      <c r="O29" s="185">
        <f>'saldo awal'!O29-Berkurang!O29+Bertambah!O29</f>
        <v>792</v>
      </c>
      <c r="P29" s="10">
        <f>'saldo awal'!P29-Berkurang!P29+Bertambah!P29</f>
        <v>1966561275</v>
      </c>
      <c r="Q29" s="185">
        <f>'saldo awal'!Q29-Berkurang!Q29+Bertambah!Q29</f>
        <v>47</v>
      </c>
      <c r="R29" s="10">
        <f>'saldo awal'!R29-Berkurang!R29+Bertambah!R29</f>
        <v>477658278</v>
      </c>
      <c r="S29" s="185">
        <f>'saldo awal'!S29-Berkurang!S29+Bertambah!S29</f>
        <v>0</v>
      </c>
      <c r="T29" s="10">
        <f>'saldo awal'!T29-Berkurang!T29+Bertambah!T29</f>
        <v>0</v>
      </c>
      <c r="U29" s="185">
        <f>'saldo awal'!U29-Berkurang!U29+Bertambah!U29</f>
        <v>0</v>
      </c>
      <c r="V29" s="10">
        <f>'saldo awal'!V29-Berkurang!V29+Bertambah!V29</f>
        <v>0</v>
      </c>
      <c r="W29" s="185">
        <f>'saldo awal'!W29-Berkurang!W29+Bertambah!W29</f>
        <v>0</v>
      </c>
      <c r="X29" s="10">
        <f>'saldo awal'!X29-Berkurang!X29+Bertambah!X29</f>
        <v>0</v>
      </c>
      <c r="Y29" s="185">
        <f>'saldo awal'!Y29-Berkurang!Y29+Bertambah!Y29</f>
        <v>6</v>
      </c>
      <c r="Z29" s="10">
        <f>'saldo awal'!Z29-Berkurang!Z29+Bertambah!Z29</f>
        <v>7702699612</v>
      </c>
      <c r="AA29" s="185">
        <f>'saldo awal'!AA29-Berkurang!AA29+Bertambah!AA29</f>
        <v>0</v>
      </c>
      <c r="AB29" s="10">
        <f>'saldo awal'!AB29-Berkurang!AB29+Bertambah!AB29</f>
        <v>0</v>
      </c>
      <c r="AC29" s="10">
        <f>'saldo awal'!AC29-Berkurang!AC29+Bertambah!AC29</f>
        <v>0</v>
      </c>
      <c r="AD29" s="10">
        <f>'saldo awal'!AD29-Berkurang!AD29+Bertambah!AD29</f>
        <v>0</v>
      </c>
      <c r="AE29" s="10">
        <f>'saldo awal'!AE29-Berkurang!AE29+Bertambah!AE29</f>
        <v>0</v>
      </c>
      <c r="AF29" s="10">
        <f>'saldo awal'!AF29-Berkurang!AF29+Bertambah!AF29</f>
        <v>0</v>
      </c>
      <c r="AG29" s="185">
        <f>'saldo awal'!AG29-Berkurang!AG29+Bertambah!AG29</f>
        <v>3</v>
      </c>
      <c r="AH29" s="10">
        <f>'saldo awal'!AH29-Berkurang!AH29+Bertambah!AH29</f>
        <v>72352840</v>
      </c>
      <c r="AI29" s="185">
        <f>'saldo awal'!AI29-Berkurang!AI29+Bertambah!AI29</f>
        <v>0</v>
      </c>
      <c r="AJ29" s="10">
        <f>'saldo awal'!AJ29-Berkurang!AJ29+Bertambah!AJ29</f>
        <v>0</v>
      </c>
      <c r="AK29" s="185">
        <f>'saldo awal'!AK29-Berkurang!AK29+Bertambah!AK29</f>
        <v>195</v>
      </c>
      <c r="AL29" s="10">
        <f>'saldo awal'!AL29-Berkurang!AL29+Bertambah!AL29</f>
        <v>25870000</v>
      </c>
      <c r="AM29" s="185">
        <f>'saldo awal'!AM29-Berkurang!AM29+Bertambah!AM29</f>
        <v>1</v>
      </c>
      <c r="AN29" s="10">
        <f>'saldo awal'!AN29-Berkurang!AN29+Bertambah!AN29</f>
        <v>22748000</v>
      </c>
      <c r="AO29" s="185">
        <f>'saldo awal'!AO29-Berkurang!AO29+Bertambah!AO29</f>
        <v>0</v>
      </c>
      <c r="AP29" s="10">
        <f>'saldo awal'!AP29-Berkurang!AP29+Bertambah!AP29</f>
        <v>0</v>
      </c>
      <c r="AQ29" s="185">
        <f>'saldo awal'!AQ29-Berkurang!AQ29+Bertambah!AQ29</f>
        <v>0</v>
      </c>
      <c r="AR29" s="10">
        <f>'saldo awal'!AR29-Berkurang!AR29+Bertambah!AR29</f>
        <v>0</v>
      </c>
      <c r="AS29" s="185">
        <f t="shared" si="12"/>
        <v>1151</v>
      </c>
      <c r="AT29" s="10">
        <f t="shared" si="11"/>
        <v>19006839838</v>
      </c>
      <c r="AU29" s="288">
        <f t="shared" si="0"/>
        <v>2</v>
      </c>
      <c r="AV29" s="135">
        <f t="shared" si="1"/>
        <v>2007850000</v>
      </c>
      <c r="AW29" s="288">
        <f t="shared" si="2"/>
        <v>944</v>
      </c>
      <c r="AX29" s="106">
        <f t="shared" si="3"/>
        <v>9175319386</v>
      </c>
      <c r="AY29" s="179">
        <f t="shared" si="4"/>
        <v>6</v>
      </c>
      <c r="AZ29" s="106">
        <f t="shared" si="5"/>
        <v>7702699612</v>
      </c>
      <c r="BA29" s="179">
        <f t="shared" ref="BA29:BA59" si="13">I29+K29+M29+O29+Q29+S29+U29+W29+Y29+AA29</f>
        <v>950</v>
      </c>
      <c r="BB29" s="106">
        <f t="shared" si="7"/>
        <v>72352840</v>
      </c>
      <c r="BC29" s="179">
        <f t="shared" si="8"/>
        <v>196</v>
      </c>
      <c r="BD29" s="106">
        <f t="shared" si="9"/>
        <v>48618000</v>
      </c>
      <c r="BE29" s="106">
        <f t="shared" si="10"/>
        <v>0</v>
      </c>
    </row>
    <row r="30" spans="1:57">
      <c r="A30" s="84">
        <v>19</v>
      </c>
      <c r="B30" s="51" t="s">
        <v>68</v>
      </c>
      <c r="C30" s="51" t="s">
        <v>69</v>
      </c>
      <c r="D30" s="10" t="s">
        <v>70</v>
      </c>
      <c r="E30" s="185">
        <f>'saldo awal'!E30-Berkurang!E30+Bertambah!E30</f>
        <v>900</v>
      </c>
      <c r="F30" s="10">
        <f>'saldo awal'!F30-Berkurang!F30+Bertambah!F30</f>
        <v>148863795755.45001</v>
      </c>
      <c r="G30" s="185">
        <f>'saldo awal'!G30-Berkurang!G30+Bertambah!G30</f>
        <v>4</v>
      </c>
      <c r="H30" s="10">
        <f>'saldo awal'!H30-Berkurang!H30+Bertambah!H30</f>
        <v>230423000</v>
      </c>
      <c r="I30" s="185">
        <f>'saldo awal'!I30-Berkurang!I30+Bertambah!I30</f>
        <v>57</v>
      </c>
      <c r="J30" s="10">
        <f>'saldo awal'!J30-Berkurang!J30+Bertambah!J30</f>
        <v>4805941566</v>
      </c>
      <c r="K30" s="185">
        <f>'saldo awal'!K30-Berkurang!K30+Bertambah!K30</f>
        <v>14</v>
      </c>
      <c r="L30" s="10">
        <f>'saldo awal'!L30-Berkurang!L30+Bertambah!L30</f>
        <v>171813500</v>
      </c>
      <c r="M30" s="185">
        <f>'saldo awal'!M30-Berkurang!M30+Bertambah!M30</f>
        <v>10</v>
      </c>
      <c r="N30" s="10">
        <f>'saldo awal'!N30-Berkurang!N30+Bertambah!N30</f>
        <v>58220500</v>
      </c>
      <c r="O30" s="185">
        <f>'saldo awal'!O30-Berkurang!O30+Bertambah!O30</f>
        <v>1536</v>
      </c>
      <c r="P30" s="10">
        <f>'saldo awal'!P30-Berkurang!P30+Bertambah!P30</f>
        <v>5199361477.2200003</v>
      </c>
      <c r="Q30" s="185">
        <f>'saldo awal'!Q30-Berkurang!Q30+Bertambah!Q30</f>
        <v>91</v>
      </c>
      <c r="R30" s="10">
        <f>'saldo awal'!R30-Berkurang!R30+Bertambah!R30</f>
        <v>273882100</v>
      </c>
      <c r="S30" s="185">
        <f>'saldo awal'!S30-Berkurang!S30+Bertambah!S30</f>
        <v>0</v>
      </c>
      <c r="T30" s="10">
        <f>'saldo awal'!T30-Berkurang!T30+Bertambah!T30</f>
        <v>0</v>
      </c>
      <c r="U30" s="185">
        <f>'saldo awal'!U30-Berkurang!U30+Bertambah!U30</f>
        <v>0</v>
      </c>
      <c r="V30" s="10">
        <f>'saldo awal'!V30-Berkurang!V30+Bertambah!V30</f>
        <v>0</v>
      </c>
      <c r="W30" s="185">
        <f>'saldo awal'!W30-Berkurang!W30+Bertambah!W30</f>
        <v>0</v>
      </c>
      <c r="X30" s="10">
        <f>'saldo awal'!X30-Berkurang!X30+Bertambah!X30</f>
        <v>0</v>
      </c>
      <c r="Y30" s="185">
        <f>'saldo awal'!Y30-Berkurang!Y30+Bertambah!Y30</f>
        <v>187</v>
      </c>
      <c r="Z30" s="10">
        <f>'saldo awal'!Z30-Berkurang!Z30+Bertambah!Z30</f>
        <v>47033351990.160004</v>
      </c>
      <c r="AA30" s="185">
        <f>'saldo awal'!AA30-Berkurang!AA30+Bertambah!AA30</f>
        <v>15</v>
      </c>
      <c r="AB30" s="10">
        <f>'saldo awal'!AB30-Berkurang!AB30+Bertambah!AB30</f>
        <v>21450000</v>
      </c>
      <c r="AC30" s="10">
        <f>'saldo awal'!AC30-Berkurang!AC30+Bertambah!AC30</f>
        <v>0</v>
      </c>
      <c r="AD30" s="10">
        <f>'saldo awal'!AD30-Berkurang!AD30+Bertambah!AD30</f>
        <v>0</v>
      </c>
      <c r="AE30" s="10">
        <f>'saldo awal'!AE30-Berkurang!AE30+Bertambah!AE30</f>
        <v>0</v>
      </c>
      <c r="AF30" s="10">
        <f>'saldo awal'!AF30-Berkurang!AF30+Bertambah!AF30</f>
        <v>0</v>
      </c>
      <c r="AG30" s="185">
        <f>'saldo awal'!AG30-Berkurang!AG30+Bertambah!AG30</f>
        <v>0</v>
      </c>
      <c r="AH30" s="10">
        <f>'saldo awal'!AH30-Berkurang!AH30+Bertambah!AH30</f>
        <v>0</v>
      </c>
      <c r="AI30" s="185">
        <f>'saldo awal'!AI30-Berkurang!AI30+Bertambah!AI30</f>
        <v>0</v>
      </c>
      <c r="AJ30" s="10">
        <f>'saldo awal'!AJ30-Berkurang!AJ30+Bertambah!AJ30</f>
        <v>0</v>
      </c>
      <c r="AK30" s="185">
        <f>'saldo awal'!AK30-Berkurang!AK30+Bertambah!AK30</f>
        <v>0</v>
      </c>
      <c r="AL30" s="10">
        <f>'saldo awal'!AL30-Berkurang!AL30+Bertambah!AL30</f>
        <v>0</v>
      </c>
      <c r="AM30" s="185">
        <f>'saldo awal'!AM30-Berkurang!AM30+Bertambah!AM30</f>
        <v>0</v>
      </c>
      <c r="AN30" s="10">
        <f>'saldo awal'!AN30-Berkurang!AN30+Bertambah!AN30</f>
        <v>0</v>
      </c>
      <c r="AO30" s="185">
        <f>'saldo awal'!AO30-Berkurang!AO30+Bertambah!AO30</f>
        <v>0</v>
      </c>
      <c r="AP30" s="10">
        <f>'saldo awal'!AP30-Berkurang!AP30+Bertambah!AP30</f>
        <v>0</v>
      </c>
      <c r="AQ30" s="185">
        <f>'saldo awal'!AQ30-Berkurang!AQ30+Bertambah!AQ30</f>
        <v>0</v>
      </c>
      <c r="AR30" s="10">
        <f>'saldo awal'!AR30-Berkurang!AR30+Bertambah!AR30</f>
        <v>0</v>
      </c>
      <c r="AS30" s="185">
        <f t="shared" si="11"/>
        <v>2814</v>
      </c>
      <c r="AT30" s="10">
        <f t="shared" si="11"/>
        <v>206658239888.83002</v>
      </c>
      <c r="AU30" s="288">
        <f t="shared" si="0"/>
        <v>900</v>
      </c>
      <c r="AV30" s="135">
        <f t="shared" si="1"/>
        <v>148863795755.45001</v>
      </c>
      <c r="AW30" s="288">
        <f t="shared" si="2"/>
        <v>1712</v>
      </c>
      <c r="AX30" s="106">
        <f t="shared" si="3"/>
        <v>10739642143.220001</v>
      </c>
      <c r="AY30" s="179">
        <f t="shared" si="4"/>
        <v>202</v>
      </c>
      <c r="AZ30" s="106">
        <f t="shared" si="5"/>
        <v>47054801990.160004</v>
      </c>
      <c r="BA30" s="179">
        <f t="shared" si="13"/>
        <v>1910</v>
      </c>
      <c r="BB30" s="106">
        <f t="shared" si="7"/>
        <v>0</v>
      </c>
      <c r="BC30" s="179">
        <f t="shared" si="8"/>
        <v>0</v>
      </c>
      <c r="BD30" s="106">
        <f t="shared" si="9"/>
        <v>0</v>
      </c>
      <c r="BE30" s="106">
        <f t="shared" si="10"/>
        <v>0</v>
      </c>
    </row>
    <row r="31" spans="1:57">
      <c r="A31" s="84">
        <v>20</v>
      </c>
      <c r="B31" s="51" t="s">
        <v>71</v>
      </c>
      <c r="C31" s="51" t="s">
        <v>72</v>
      </c>
      <c r="D31" s="10" t="s">
        <v>73</v>
      </c>
      <c r="E31" s="185">
        <f>'saldo awal'!E31-Berkurang!E31+Bertambah!E31</f>
        <v>1</v>
      </c>
      <c r="F31" s="10">
        <f>'saldo awal'!F31-Berkurang!F31+Bertambah!F31</f>
        <v>150000000</v>
      </c>
      <c r="G31" s="185">
        <f>'saldo awal'!G31-Berkurang!G31+Bertambah!G31</f>
        <v>0</v>
      </c>
      <c r="H31" s="10">
        <f>'saldo awal'!H31-Berkurang!H31+Bertambah!H31</f>
        <v>0</v>
      </c>
      <c r="I31" s="185">
        <f>'saldo awal'!I31-Berkurang!I31+Bertambah!I31</f>
        <v>14</v>
      </c>
      <c r="J31" s="10">
        <f>'saldo awal'!J31-Berkurang!J31+Bertambah!J31</f>
        <v>417136383</v>
      </c>
      <c r="K31" s="185">
        <f>'saldo awal'!K31-Berkurang!K31+Bertambah!K31</f>
        <v>0</v>
      </c>
      <c r="L31" s="10">
        <f>'saldo awal'!L31-Berkurang!L31+Bertambah!L31</f>
        <v>0</v>
      </c>
      <c r="M31" s="185">
        <f>'saldo awal'!M31-Berkurang!M31+Bertambah!M31</f>
        <v>0</v>
      </c>
      <c r="N31" s="10">
        <f>'saldo awal'!N31-Berkurang!N31+Bertambah!N31</f>
        <v>0</v>
      </c>
      <c r="O31" s="185">
        <f>'saldo awal'!O31-Berkurang!O31+Bertambah!O31</f>
        <v>253</v>
      </c>
      <c r="P31" s="10">
        <f>'saldo awal'!P31-Berkurang!P31+Bertambah!P31</f>
        <v>463120363.27999997</v>
      </c>
      <c r="Q31" s="185">
        <f>'saldo awal'!Q31-Berkurang!Q31+Bertambah!Q31</f>
        <v>14</v>
      </c>
      <c r="R31" s="10">
        <f>'saldo awal'!R31-Berkurang!R31+Bertambah!R31</f>
        <v>110484979</v>
      </c>
      <c r="S31" s="185">
        <f>'saldo awal'!S31-Berkurang!S31+Bertambah!S31</f>
        <v>0</v>
      </c>
      <c r="T31" s="10">
        <f>'saldo awal'!T31-Berkurang!T31+Bertambah!T31</f>
        <v>0</v>
      </c>
      <c r="U31" s="185">
        <f>'saldo awal'!U31-Berkurang!U31+Bertambah!U31</f>
        <v>0</v>
      </c>
      <c r="V31" s="10">
        <f>'saldo awal'!V31-Berkurang!V31+Bertambah!V31</f>
        <v>0</v>
      </c>
      <c r="W31" s="185">
        <f>'saldo awal'!W31-Berkurang!W31+Bertambah!W31</f>
        <v>0</v>
      </c>
      <c r="X31" s="10">
        <f>'saldo awal'!X31-Berkurang!X31+Bertambah!X31</f>
        <v>0</v>
      </c>
      <c r="Y31" s="185">
        <f>'saldo awal'!Y31-Berkurang!Y31+Bertambah!Y31</f>
        <v>1</v>
      </c>
      <c r="Z31" s="10">
        <f>'saldo awal'!Z31-Berkurang!Z31+Bertambah!Z31</f>
        <v>115000000</v>
      </c>
      <c r="AA31" s="185">
        <f>'saldo awal'!AA31-Berkurang!AA31+Bertambah!AA31</f>
        <v>0</v>
      </c>
      <c r="AB31" s="10">
        <f>'saldo awal'!AB31-Berkurang!AB31+Bertambah!AB31</f>
        <v>0</v>
      </c>
      <c r="AC31" s="10">
        <f>'saldo awal'!AC31-Berkurang!AC31+Bertambah!AC31</f>
        <v>0</v>
      </c>
      <c r="AD31" s="10">
        <f>'saldo awal'!AD31-Berkurang!AD31+Bertambah!AD31</f>
        <v>0</v>
      </c>
      <c r="AE31" s="10">
        <f>'saldo awal'!AE31-Berkurang!AE31+Bertambah!AE31</f>
        <v>0</v>
      </c>
      <c r="AF31" s="10">
        <f>'saldo awal'!AF31-Berkurang!AF31+Bertambah!AF31</f>
        <v>0</v>
      </c>
      <c r="AG31" s="185">
        <f>'saldo awal'!AG31-Berkurang!AG31+Bertambah!AG31</f>
        <v>0</v>
      </c>
      <c r="AH31" s="10">
        <f>'saldo awal'!AH31-Berkurang!AH31+Bertambah!AH31</f>
        <v>0</v>
      </c>
      <c r="AI31" s="185">
        <f>'saldo awal'!AI31-Berkurang!AI31+Bertambah!AI31</f>
        <v>0</v>
      </c>
      <c r="AJ31" s="10">
        <f>'saldo awal'!AJ31-Berkurang!AJ31+Bertambah!AJ31</f>
        <v>0</v>
      </c>
      <c r="AK31" s="185">
        <f>'saldo awal'!AK31-Berkurang!AK31+Bertambah!AK31</f>
        <v>1</v>
      </c>
      <c r="AL31" s="10">
        <f>'saldo awal'!AL31-Berkurang!AL31+Bertambah!AL31</f>
        <v>4346400</v>
      </c>
      <c r="AM31" s="185">
        <f>'saldo awal'!AM31-Berkurang!AM31+Bertambah!AM31</f>
        <v>0</v>
      </c>
      <c r="AN31" s="10">
        <f>'saldo awal'!AN31-Berkurang!AN31+Bertambah!AN31</f>
        <v>0</v>
      </c>
      <c r="AO31" s="185">
        <f>'saldo awal'!AO31-Berkurang!AO31+Bertambah!AO31</f>
        <v>0</v>
      </c>
      <c r="AP31" s="10">
        <f>'saldo awal'!AP31-Berkurang!AP31+Bertambah!AP31</f>
        <v>0</v>
      </c>
      <c r="AQ31" s="185">
        <f>'saldo awal'!AQ31-Berkurang!AQ31+Bertambah!AQ31</f>
        <v>0</v>
      </c>
      <c r="AR31" s="10">
        <f>'saldo awal'!AR31-Berkurang!AR31+Bertambah!AR31</f>
        <v>0</v>
      </c>
      <c r="AS31" s="185">
        <f t="shared" si="11"/>
        <v>284</v>
      </c>
      <c r="AT31" s="10">
        <f t="shared" si="11"/>
        <v>1260088125.28</v>
      </c>
      <c r="AU31" s="288">
        <f t="shared" si="0"/>
        <v>1</v>
      </c>
      <c r="AV31" s="135">
        <f t="shared" si="1"/>
        <v>150000000</v>
      </c>
      <c r="AW31" s="288">
        <f t="shared" si="2"/>
        <v>281</v>
      </c>
      <c r="AX31" s="106">
        <f t="shared" si="3"/>
        <v>990741725.27999997</v>
      </c>
      <c r="AY31" s="179">
        <f t="shared" si="4"/>
        <v>1</v>
      </c>
      <c r="AZ31" s="106">
        <f t="shared" si="5"/>
        <v>115000000</v>
      </c>
      <c r="BA31" s="179">
        <f t="shared" si="13"/>
        <v>282</v>
      </c>
      <c r="BB31" s="106">
        <f t="shared" si="7"/>
        <v>0</v>
      </c>
      <c r="BC31" s="179">
        <f t="shared" si="8"/>
        <v>1</v>
      </c>
      <c r="BD31" s="106">
        <f t="shared" si="9"/>
        <v>4346400</v>
      </c>
      <c r="BE31" s="106">
        <f t="shared" si="10"/>
        <v>0</v>
      </c>
    </row>
    <row r="32" spans="1:57">
      <c r="A32" s="84">
        <v>21</v>
      </c>
      <c r="B32" s="51" t="s">
        <v>74</v>
      </c>
      <c r="C32" s="51" t="s">
        <v>75</v>
      </c>
      <c r="D32" s="10" t="s">
        <v>76</v>
      </c>
      <c r="E32" s="185">
        <f>'saldo awal'!E32-Berkurang!E32+Bertambah!E32</f>
        <v>1</v>
      </c>
      <c r="F32" s="10">
        <f>'saldo awal'!F32-Berkurang!F32+Bertambah!F32</f>
        <v>261100000</v>
      </c>
      <c r="G32" s="185">
        <f>'saldo awal'!G32-Berkurang!G32+Bertambah!G32</f>
        <v>0</v>
      </c>
      <c r="H32" s="10">
        <f>'saldo awal'!H32-Berkurang!H32+Bertambah!H32</f>
        <v>0</v>
      </c>
      <c r="I32" s="185">
        <f>'saldo awal'!I32-Berkurang!I32+Bertambah!I32</f>
        <v>23</v>
      </c>
      <c r="J32" s="10">
        <f>'saldo awal'!J32-Berkurang!J32+Bertambah!J32</f>
        <v>593588167</v>
      </c>
      <c r="K32" s="185">
        <f>'saldo awal'!K32-Berkurang!K32+Bertambah!K32</f>
        <v>5</v>
      </c>
      <c r="L32" s="10">
        <f>'saldo awal'!L32-Berkurang!L32+Bertambah!L32</f>
        <v>4174000</v>
      </c>
      <c r="M32" s="185">
        <f>'saldo awal'!M32-Berkurang!M32+Bertambah!M32</f>
        <v>0</v>
      </c>
      <c r="N32" s="10">
        <f>'saldo awal'!N32-Berkurang!N32+Bertambah!N32</f>
        <v>0</v>
      </c>
      <c r="O32" s="185">
        <f>'saldo awal'!O32-Berkurang!O32+Bertambah!O32</f>
        <v>384</v>
      </c>
      <c r="P32" s="10">
        <f>'saldo awal'!P32-Berkurang!P32+Bertambah!P32</f>
        <v>618921800</v>
      </c>
      <c r="Q32" s="185">
        <f>'saldo awal'!Q32-Berkurang!Q32+Bertambah!Q32</f>
        <v>19</v>
      </c>
      <c r="R32" s="10">
        <f>'saldo awal'!R32-Berkurang!R32+Bertambah!R32</f>
        <v>96389500</v>
      </c>
      <c r="S32" s="185">
        <f>'saldo awal'!S32-Berkurang!S32+Bertambah!S32</f>
        <v>0</v>
      </c>
      <c r="T32" s="10">
        <f>'saldo awal'!T32-Berkurang!T32+Bertambah!T32</f>
        <v>0</v>
      </c>
      <c r="U32" s="185">
        <f>'saldo awal'!U32-Berkurang!U32+Bertambah!U32</f>
        <v>0</v>
      </c>
      <c r="V32" s="10">
        <f>'saldo awal'!V32-Berkurang!V32+Bertambah!V32</f>
        <v>0</v>
      </c>
      <c r="W32" s="185">
        <f>'saldo awal'!W32-Berkurang!W32+Bertambah!W32</f>
        <v>0</v>
      </c>
      <c r="X32" s="10">
        <f>'saldo awal'!X32-Berkurang!X32+Bertambah!X32</f>
        <v>0</v>
      </c>
      <c r="Y32" s="185">
        <f>'saldo awal'!Y32-Berkurang!Y32+Bertambah!Y32</f>
        <v>3</v>
      </c>
      <c r="Z32" s="10">
        <f>'saldo awal'!Z32-Berkurang!Z32+Bertambah!Z32</f>
        <v>268877400</v>
      </c>
      <c r="AA32" s="185">
        <f>'saldo awal'!AA32-Berkurang!AA32+Bertambah!AA32</f>
        <v>0</v>
      </c>
      <c r="AB32" s="10">
        <f>'saldo awal'!AB32-Berkurang!AB32+Bertambah!AB32</f>
        <v>0</v>
      </c>
      <c r="AC32" s="10">
        <f>'saldo awal'!AC32-Berkurang!AC32+Bertambah!AC32</f>
        <v>0</v>
      </c>
      <c r="AD32" s="10">
        <f>'saldo awal'!AD32-Berkurang!AD32+Bertambah!AD32</f>
        <v>0</v>
      </c>
      <c r="AE32" s="10">
        <f>'saldo awal'!AE32-Berkurang!AE32+Bertambah!AE32</f>
        <v>0</v>
      </c>
      <c r="AF32" s="10">
        <f>'saldo awal'!AF32-Berkurang!AF32+Bertambah!AF32</f>
        <v>0</v>
      </c>
      <c r="AG32" s="185">
        <f>'saldo awal'!AG32-Berkurang!AG32+Bertambah!AG32</f>
        <v>0</v>
      </c>
      <c r="AH32" s="10">
        <f>'saldo awal'!AH32-Berkurang!AH32+Bertambah!AH32</f>
        <v>0</v>
      </c>
      <c r="AI32" s="185">
        <f>'saldo awal'!AI32-Berkurang!AI32+Bertambah!AI32</f>
        <v>0</v>
      </c>
      <c r="AJ32" s="10">
        <f>'saldo awal'!AJ32-Berkurang!AJ32+Bertambah!AJ32</f>
        <v>0</v>
      </c>
      <c r="AK32" s="185">
        <f>'saldo awal'!AK32-Berkurang!AK32+Bertambah!AK32</f>
        <v>0</v>
      </c>
      <c r="AL32" s="10">
        <f>'saldo awal'!AL32-Berkurang!AL32+Bertambah!AL32</f>
        <v>0</v>
      </c>
      <c r="AM32" s="185">
        <f>'saldo awal'!AM32-Berkurang!AM32+Bertambah!AM32</f>
        <v>0</v>
      </c>
      <c r="AN32" s="10">
        <f>'saldo awal'!AN32-Berkurang!AN32+Bertambah!AN32</f>
        <v>0</v>
      </c>
      <c r="AO32" s="185">
        <f>'saldo awal'!AO32-Berkurang!AO32+Bertambah!AO32</f>
        <v>0</v>
      </c>
      <c r="AP32" s="10">
        <f>'saldo awal'!AP32-Berkurang!AP32+Bertambah!AP32</f>
        <v>0</v>
      </c>
      <c r="AQ32" s="185">
        <f>'saldo awal'!AQ32-Berkurang!AQ32+Bertambah!AQ32</f>
        <v>0</v>
      </c>
      <c r="AR32" s="10">
        <f>'saldo awal'!AR32-Berkurang!AR32+Bertambah!AR32</f>
        <v>0</v>
      </c>
      <c r="AS32" s="185">
        <f t="shared" si="11"/>
        <v>435</v>
      </c>
      <c r="AT32" s="10">
        <f t="shared" si="11"/>
        <v>1843050867</v>
      </c>
      <c r="AU32" s="288">
        <f t="shared" si="0"/>
        <v>1</v>
      </c>
      <c r="AV32" s="135">
        <f t="shared" si="1"/>
        <v>261100000</v>
      </c>
      <c r="AW32" s="288">
        <f t="shared" si="2"/>
        <v>431</v>
      </c>
      <c r="AX32" s="106">
        <f t="shared" si="3"/>
        <v>1313073467</v>
      </c>
      <c r="AY32" s="179">
        <f t="shared" si="4"/>
        <v>3</v>
      </c>
      <c r="AZ32" s="106">
        <f t="shared" si="5"/>
        <v>268877400</v>
      </c>
      <c r="BA32" s="179">
        <f t="shared" si="13"/>
        <v>434</v>
      </c>
      <c r="BB32" s="106">
        <f t="shared" si="7"/>
        <v>0</v>
      </c>
      <c r="BC32" s="179">
        <f t="shared" si="8"/>
        <v>0</v>
      </c>
      <c r="BD32" s="106">
        <f t="shared" si="9"/>
        <v>0</v>
      </c>
      <c r="BE32" s="106">
        <f t="shared" si="10"/>
        <v>0</v>
      </c>
    </row>
    <row r="33" spans="1:57">
      <c r="A33" s="84">
        <v>22</v>
      </c>
      <c r="B33" s="51" t="s">
        <v>77</v>
      </c>
      <c r="C33" s="51" t="s">
        <v>78</v>
      </c>
      <c r="D33" s="10" t="s">
        <v>79</v>
      </c>
      <c r="E33" s="185">
        <f>'saldo awal'!E33-Berkurang!E33+Bertambah!E33</f>
        <v>0</v>
      </c>
      <c r="F33" s="10">
        <f>'saldo awal'!F33-Berkurang!F33+Bertambah!F33</f>
        <v>0</v>
      </c>
      <c r="G33" s="185">
        <f>'saldo awal'!G33-Berkurang!G33+Bertambah!G33</f>
        <v>0</v>
      </c>
      <c r="H33" s="10">
        <f>'saldo awal'!H33-Berkurang!H33+Bertambah!H33</f>
        <v>0</v>
      </c>
      <c r="I33" s="185">
        <f>'saldo awal'!I33-Berkurang!I33+Bertambah!I33</f>
        <v>13</v>
      </c>
      <c r="J33" s="10">
        <f>'saldo awal'!J33-Berkurang!J33+Bertambah!J33</f>
        <v>463079294</v>
      </c>
      <c r="K33" s="185">
        <f>'saldo awal'!K33-Berkurang!K33+Bertambah!K33</f>
        <v>0</v>
      </c>
      <c r="L33" s="10">
        <f>'saldo awal'!L33-Berkurang!L33+Bertambah!L33</f>
        <v>0</v>
      </c>
      <c r="M33" s="185">
        <f>'saldo awal'!M33-Berkurang!M33+Bertambah!M33</f>
        <v>0</v>
      </c>
      <c r="N33" s="10">
        <f>'saldo awal'!N33-Berkurang!N33+Bertambah!N33</f>
        <v>0</v>
      </c>
      <c r="O33" s="185">
        <f>'saldo awal'!O33-Berkurang!O33+Bertambah!O33</f>
        <v>406</v>
      </c>
      <c r="P33" s="10">
        <f>'saldo awal'!P33-Berkurang!P33+Bertambah!P33</f>
        <v>1079629650</v>
      </c>
      <c r="Q33" s="185">
        <f>'saldo awal'!Q33-Berkurang!Q33+Bertambah!Q33</f>
        <v>8</v>
      </c>
      <c r="R33" s="10">
        <f>'saldo awal'!R33-Berkurang!R33+Bertambah!R33</f>
        <v>56669000</v>
      </c>
      <c r="S33" s="185">
        <f>'saldo awal'!S33-Berkurang!S33+Bertambah!S33</f>
        <v>0</v>
      </c>
      <c r="T33" s="10">
        <f>'saldo awal'!T33-Berkurang!T33+Bertambah!T33</f>
        <v>0</v>
      </c>
      <c r="U33" s="185">
        <f>'saldo awal'!U33-Berkurang!U33+Bertambah!U33</f>
        <v>0</v>
      </c>
      <c r="V33" s="10">
        <f>'saldo awal'!V33-Berkurang!V33+Bertambah!V33</f>
        <v>0</v>
      </c>
      <c r="W33" s="185">
        <f>'saldo awal'!W33-Berkurang!W33+Bertambah!W33</f>
        <v>0</v>
      </c>
      <c r="X33" s="10">
        <f>'saldo awal'!X33-Berkurang!X33+Bertambah!X33</f>
        <v>0</v>
      </c>
      <c r="Y33" s="185">
        <f>'saldo awal'!Y33-Berkurang!Y33+Bertambah!Y33</f>
        <v>4</v>
      </c>
      <c r="Z33" s="10">
        <f>'saldo awal'!Z33-Berkurang!Z33+Bertambah!Z33</f>
        <v>853525740</v>
      </c>
      <c r="AA33" s="185">
        <f>'saldo awal'!AA33-Berkurang!AA33+Bertambah!AA33</f>
        <v>0</v>
      </c>
      <c r="AB33" s="10">
        <f>'saldo awal'!AB33-Berkurang!AB33+Bertambah!AB33</f>
        <v>0</v>
      </c>
      <c r="AC33" s="10">
        <f>'saldo awal'!AC33-Berkurang!AC33+Bertambah!AC33</f>
        <v>0</v>
      </c>
      <c r="AD33" s="10">
        <f>'saldo awal'!AD33-Berkurang!AD33+Bertambah!AD33</f>
        <v>0</v>
      </c>
      <c r="AE33" s="10">
        <f>'saldo awal'!AE33-Berkurang!AE33+Bertambah!AE33</f>
        <v>0</v>
      </c>
      <c r="AF33" s="10">
        <f>'saldo awal'!AF33-Berkurang!AF33+Bertambah!AF33</f>
        <v>0</v>
      </c>
      <c r="AG33" s="185">
        <f>'saldo awal'!AG33-Berkurang!AG33+Bertambah!AG33</f>
        <v>0</v>
      </c>
      <c r="AH33" s="10">
        <f>'saldo awal'!AH33-Berkurang!AH33+Bertambah!AH33</f>
        <v>0</v>
      </c>
      <c r="AI33" s="185">
        <f>'saldo awal'!AI33-Berkurang!AI33+Bertambah!AI33</f>
        <v>0</v>
      </c>
      <c r="AJ33" s="10">
        <f>'saldo awal'!AJ33-Berkurang!AJ33+Bertambah!AJ33</f>
        <v>0</v>
      </c>
      <c r="AK33" s="185">
        <f>'saldo awal'!AK33-Berkurang!AK33+Bertambah!AK33</f>
        <v>0</v>
      </c>
      <c r="AL33" s="10">
        <f>'saldo awal'!AL33-Berkurang!AL33+Bertambah!AL33</f>
        <v>0</v>
      </c>
      <c r="AM33" s="185">
        <f>'saldo awal'!AM33-Berkurang!AM33+Bertambah!AM33</f>
        <v>2</v>
      </c>
      <c r="AN33" s="10">
        <f>'saldo awal'!AN33-Berkurang!AN33+Bertambah!AN33</f>
        <v>38640000</v>
      </c>
      <c r="AO33" s="185">
        <f>'saldo awal'!AO33-Berkurang!AO33+Bertambah!AO33</f>
        <v>0</v>
      </c>
      <c r="AP33" s="10">
        <f>'saldo awal'!AP33-Berkurang!AP33+Bertambah!AP33</f>
        <v>0</v>
      </c>
      <c r="AQ33" s="185">
        <f>'saldo awal'!AQ33-Berkurang!AQ33+Bertambah!AQ33</f>
        <v>0</v>
      </c>
      <c r="AR33" s="10">
        <f>'saldo awal'!AR33-Berkurang!AR33+Bertambah!AR33</f>
        <v>0</v>
      </c>
      <c r="AS33" s="185">
        <f t="shared" si="11"/>
        <v>433</v>
      </c>
      <c r="AT33" s="10">
        <f t="shared" si="11"/>
        <v>2491543684</v>
      </c>
      <c r="AU33" s="288">
        <f t="shared" si="0"/>
        <v>0</v>
      </c>
      <c r="AV33" s="135">
        <f t="shared" si="1"/>
        <v>0</v>
      </c>
      <c r="AW33" s="288">
        <f t="shared" si="2"/>
        <v>427</v>
      </c>
      <c r="AX33" s="106">
        <f t="shared" si="3"/>
        <v>1599377944</v>
      </c>
      <c r="AY33" s="179">
        <f t="shared" si="4"/>
        <v>4</v>
      </c>
      <c r="AZ33" s="106">
        <f t="shared" si="5"/>
        <v>853525740</v>
      </c>
      <c r="BA33" s="179">
        <f t="shared" si="13"/>
        <v>431</v>
      </c>
      <c r="BB33" s="106">
        <f t="shared" si="7"/>
        <v>0</v>
      </c>
      <c r="BC33" s="179">
        <f t="shared" si="8"/>
        <v>2</v>
      </c>
      <c r="BD33" s="106">
        <f t="shared" si="9"/>
        <v>38640000</v>
      </c>
      <c r="BE33" s="106">
        <f t="shared" si="10"/>
        <v>0</v>
      </c>
    </row>
    <row r="34" spans="1:57">
      <c r="A34" s="84">
        <v>23</v>
      </c>
      <c r="B34" s="51" t="s">
        <v>80</v>
      </c>
      <c r="C34" s="51" t="s">
        <v>81</v>
      </c>
      <c r="D34" s="10" t="s">
        <v>82</v>
      </c>
      <c r="E34" s="185">
        <f>'saldo awal'!E34-Berkurang!E34+Bertambah!E34</f>
        <v>1</v>
      </c>
      <c r="F34" s="10">
        <f>'saldo awal'!F34-Berkurang!F34+Bertambah!F34</f>
        <v>493250000</v>
      </c>
      <c r="G34" s="185">
        <f>'saldo awal'!G34-Berkurang!G34+Bertambah!G34</f>
        <v>0</v>
      </c>
      <c r="H34" s="10">
        <f>'saldo awal'!H34-Berkurang!H34+Bertambah!H34</f>
        <v>0</v>
      </c>
      <c r="I34" s="185">
        <f>'saldo awal'!I34-Berkurang!I34+Bertambah!I34</f>
        <v>10</v>
      </c>
      <c r="J34" s="10">
        <f>'saldo awal'!J34-Berkurang!J34+Bertambah!J34</f>
        <v>171168500</v>
      </c>
      <c r="K34" s="185">
        <f>'saldo awal'!K34-Berkurang!K34+Bertambah!K34</f>
        <v>0</v>
      </c>
      <c r="L34" s="10">
        <f>'saldo awal'!L34-Berkurang!L34+Bertambah!L34</f>
        <v>0</v>
      </c>
      <c r="M34" s="185">
        <f>'saldo awal'!M34-Berkurang!M34+Bertambah!M34</f>
        <v>0</v>
      </c>
      <c r="N34" s="10">
        <f>'saldo awal'!N34-Berkurang!N34+Bertambah!N34</f>
        <v>0</v>
      </c>
      <c r="O34" s="185">
        <f>'saldo awal'!O34-Berkurang!O34+Bertambah!O34</f>
        <v>365</v>
      </c>
      <c r="P34" s="10">
        <f>'saldo awal'!P34-Berkurang!P34+Bertambah!P34</f>
        <v>594007850</v>
      </c>
      <c r="Q34" s="185">
        <f>'saldo awal'!Q34-Berkurang!Q34+Bertambah!Q34</f>
        <v>30</v>
      </c>
      <c r="R34" s="10">
        <f>'saldo awal'!R34-Berkurang!R34+Bertambah!R34</f>
        <v>136798500</v>
      </c>
      <c r="S34" s="185">
        <f>'saldo awal'!S34-Berkurang!S34+Bertambah!S34</f>
        <v>0</v>
      </c>
      <c r="T34" s="10">
        <f>'saldo awal'!T34-Berkurang!T34+Bertambah!T34</f>
        <v>0</v>
      </c>
      <c r="U34" s="185">
        <f>'saldo awal'!U34-Berkurang!U34+Bertambah!U34</f>
        <v>0</v>
      </c>
      <c r="V34" s="10">
        <f>'saldo awal'!V34-Berkurang!V34+Bertambah!V34</f>
        <v>0</v>
      </c>
      <c r="W34" s="185">
        <f>'saldo awal'!W34-Berkurang!W34+Bertambah!W34</f>
        <v>0</v>
      </c>
      <c r="X34" s="10">
        <f>'saldo awal'!X34-Berkurang!X34+Bertambah!X34</f>
        <v>0</v>
      </c>
      <c r="Y34" s="185">
        <f>'saldo awal'!Y34-Berkurang!Y34+Bertambah!Y34</f>
        <v>6</v>
      </c>
      <c r="Z34" s="10">
        <f>'saldo awal'!Z34-Berkurang!Z34+Bertambah!Z34</f>
        <v>959681460</v>
      </c>
      <c r="AA34" s="185">
        <f>'saldo awal'!AA34-Berkurang!AA34+Bertambah!AA34</f>
        <v>0</v>
      </c>
      <c r="AB34" s="10">
        <f>'saldo awal'!AB34-Berkurang!AB34+Bertambah!AB34</f>
        <v>0</v>
      </c>
      <c r="AC34" s="10">
        <f>'saldo awal'!AC34-Berkurang!AC34+Bertambah!AC34</f>
        <v>0</v>
      </c>
      <c r="AD34" s="10">
        <f>'saldo awal'!AD34-Berkurang!AD34+Bertambah!AD34</f>
        <v>0</v>
      </c>
      <c r="AE34" s="10">
        <f>'saldo awal'!AE34-Berkurang!AE34+Bertambah!AE34</f>
        <v>1</v>
      </c>
      <c r="AF34" s="10">
        <f>'saldo awal'!AF34-Berkurang!AF34+Bertambah!AF34</f>
        <v>850000</v>
      </c>
      <c r="AG34" s="185">
        <f>'saldo awal'!AG34-Berkurang!AG34+Bertambah!AG34</f>
        <v>3</v>
      </c>
      <c r="AH34" s="10">
        <f>'saldo awal'!AH34-Berkurang!AH34+Bertambah!AH34</f>
        <v>56862600</v>
      </c>
      <c r="AI34" s="185">
        <f>'saldo awal'!AI34-Berkurang!AI34+Bertambah!AI34</f>
        <v>0</v>
      </c>
      <c r="AJ34" s="10">
        <f>'saldo awal'!AJ34-Berkurang!AJ34+Bertambah!AJ34</f>
        <v>0</v>
      </c>
      <c r="AK34" s="185">
        <f>'saldo awal'!AK34-Berkurang!AK34+Bertambah!AK34</f>
        <v>0</v>
      </c>
      <c r="AL34" s="10">
        <f>'saldo awal'!AL34-Berkurang!AL34+Bertambah!AL34</f>
        <v>0</v>
      </c>
      <c r="AM34" s="185">
        <f>'saldo awal'!AM34-Berkurang!AM34+Bertambah!AM34</f>
        <v>0</v>
      </c>
      <c r="AN34" s="10">
        <f>'saldo awal'!AN34-Berkurang!AN34+Bertambah!AN34</f>
        <v>0</v>
      </c>
      <c r="AO34" s="185">
        <f>'saldo awal'!AO34-Berkurang!AO34+Bertambah!AO34</f>
        <v>1</v>
      </c>
      <c r="AP34" s="10">
        <f>'saldo awal'!AP34-Berkurang!AP34+Bertambah!AP34</f>
        <v>1000000</v>
      </c>
      <c r="AQ34" s="185">
        <f>'saldo awal'!AQ34-Berkurang!AQ34+Bertambah!AQ34</f>
        <v>0</v>
      </c>
      <c r="AR34" s="10">
        <f>'saldo awal'!AR34-Berkurang!AR34+Bertambah!AR34</f>
        <v>0</v>
      </c>
      <c r="AS34" s="185">
        <f t="shared" si="11"/>
        <v>417</v>
      </c>
      <c r="AT34" s="10">
        <f t="shared" si="11"/>
        <v>2413618910</v>
      </c>
      <c r="AU34" s="288">
        <f t="shared" si="0"/>
        <v>1</v>
      </c>
      <c r="AV34" s="135">
        <f t="shared" si="1"/>
        <v>493250000</v>
      </c>
      <c r="AW34" s="288">
        <f t="shared" si="2"/>
        <v>405</v>
      </c>
      <c r="AX34" s="106">
        <f t="shared" si="3"/>
        <v>901974850</v>
      </c>
      <c r="AY34" s="179">
        <f t="shared" si="4"/>
        <v>6</v>
      </c>
      <c r="AZ34" s="106">
        <f t="shared" si="5"/>
        <v>959681460</v>
      </c>
      <c r="BA34" s="179">
        <f t="shared" si="13"/>
        <v>411</v>
      </c>
      <c r="BB34" s="106">
        <f t="shared" si="7"/>
        <v>57712600</v>
      </c>
      <c r="BC34" s="179">
        <f t="shared" si="8"/>
        <v>1</v>
      </c>
      <c r="BD34" s="106">
        <f t="shared" si="9"/>
        <v>1000000</v>
      </c>
      <c r="BE34" s="106">
        <f t="shared" si="10"/>
        <v>0</v>
      </c>
    </row>
    <row r="35" spans="1:57">
      <c r="A35" s="84">
        <v>24</v>
      </c>
      <c r="B35" s="51" t="s">
        <v>83</v>
      </c>
      <c r="C35" s="51" t="s">
        <v>84</v>
      </c>
      <c r="D35" s="10" t="s">
        <v>85</v>
      </c>
      <c r="E35" s="185">
        <f>'saldo awal'!E35-Berkurang!E35+Bertambah!E35</f>
        <v>1</v>
      </c>
      <c r="F35" s="10">
        <f>'saldo awal'!F35-Berkurang!F35+Bertambah!F35</f>
        <v>375000000</v>
      </c>
      <c r="G35" s="185">
        <f>'saldo awal'!G35-Berkurang!G35+Bertambah!G35</f>
        <v>2</v>
      </c>
      <c r="H35" s="10">
        <f>'saldo awal'!H35-Berkurang!H35+Bertambah!H35</f>
        <v>18805000</v>
      </c>
      <c r="I35" s="185">
        <f>'saldo awal'!I35-Berkurang!I35+Bertambah!I35</f>
        <v>12</v>
      </c>
      <c r="J35" s="10">
        <f>'saldo awal'!J35-Berkurang!J35+Bertambah!J35</f>
        <v>485503000</v>
      </c>
      <c r="K35" s="185">
        <f>'saldo awal'!K35-Berkurang!K35+Bertambah!K35</f>
        <v>1</v>
      </c>
      <c r="L35" s="10">
        <f>'saldo awal'!L35-Berkurang!L35+Bertambah!L35</f>
        <v>7370000</v>
      </c>
      <c r="M35" s="185">
        <f>'saldo awal'!M35-Berkurang!M35+Bertambah!M35</f>
        <v>1</v>
      </c>
      <c r="N35" s="10">
        <f>'saldo awal'!N35-Berkurang!N35+Bertambah!N35</f>
        <v>2500000</v>
      </c>
      <c r="O35" s="185">
        <f>'saldo awal'!O35-Berkurang!O35+Bertambah!O35</f>
        <v>345</v>
      </c>
      <c r="P35" s="10">
        <f>'saldo awal'!P35-Berkurang!P35+Bertambah!P35</f>
        <v>946504494.09000003</v>
      </c>
      <c r="Q35" s="185">
        <f>'saldo awal'!Q35-Berkurang!Q35+Bertambah!Q35</f>
        <v>26</v>
      </c>
      <c r="R35" s="10">
        <f>'saldo awal'!R35-Berkurang!R35+Bertambah!R35</f>
        <v>62950000</v>
      </c>
      <c r="S35" s="185">
        <f>'saldo awal'!S35-Berkurang!S35+Bertambah!S35</f>
        <v>0</v>
      </c>
      <c r="T35" s="10">
        <f>'saldo awal'!T35-Berkurang!T35+Bertambah!T35</f>
        <v>0</v>
      </c>
      <c r="U35" s="185">
        <f>'saldo awal'!U35-Berkurang!U35+Bertambah!U35</f>
        <v>0</v>
      </c>
      <c r="V35" s="10">
        <f>'saldo awal'!V35-Berkurang!V35+Bertambah!V35</f>
        <v>0</v>
      </c>
      <c r="W35" s="185">
        <f>'saldo awal'!W35-Berkurang!W35+Bertambah!W35</f>
        <v>0</v>
      </c>
      <c r="X35" s="10">
        <f>'saldo awal'!X35-Berkurang!X35+Bertambah!X35</f>
        <v>0</v>
      </c>
      <c r="Y35" s="185">
        <f>'saldo awal'!Y35-Berkurang!Y35+Bertambah!Y35</f>
        <v>3</v>
      </c>
      <c r="Z35" s="10">
        <f>'saldo awal'!Z35-Berkurang!Z35+Bertambah!Z35</f>
        <v>178500000</v>
      </c>
      <c r="AA35" s="185">
        <f>'saldo awal'!AA35-Berkurang!AA35+Bertambah!AA35</f>
        <v>0</v>
      </c>
      <c r="AB35" s="10">
        <f>'saldo awal'!AB35-Berkurang!AB35+Bertambah!AB35</f>
        <v>0</v>
      </c>
      <c r="AC35" s="10">
        <f>'saldo awal'!AC35-Berkurang!AC35+Bertambah!AC35</f>
        <v>0</v>
      </c>
      <c r="AD35" s="10">
        <f>'saldo awal'!AD35-Berkurang!AD35+Bertambah!AD35</f>
        <v>0</v>
      </c>
      <c r="AE35" s="10">
        <f>'saldo awal'!AE35-Berkurang!AE35+Bertambah!AE35</f>
        <v>0</v>
      </c>
      <c r="AF35" s="10">
        <f>'saldo awal'!AF35-Berkurang!AF35+Bertambah!AF35</f>
        <v>0</v>
      </c>
      <c r="AG35" s="185">
        <f>'saldo awal'!AG35-Berkurang!AG35+Bertambah!AG35</f>
        <v>4</v>
      </c>
      <c r="AH35" s="10">
        <f>'saldo awal'!AH35-Berkurang!AH35+Bertambah!AH35</f>
        <v>15300000</v>
      </c>
      <c r="AI35" s="185">
        <f>'saldo awal'!AI35-Berkurang!AI35+Bertambah!AI35</f>
        <v>0</v>
      </c>
      <c r="AJ35" s="10">
        <f>'saldo awal'!AJ35-Berkurang!AJ35+Bertambah!AJ35</f>
        <v>0</v>
      </c>
      <c r="AK35" s="185">
        <f>'saldo awal'!AK35-Berkurang!AK35+Bertambah!AK35</f>
        <v>0</v>
      </c>
      <c r="AL35" s="10">
        <f>'saldo awal'!AL35-Berkurang!AL35+Bertambah!AL35</f>
        <v>0</v>
      </c>
      <c r="AM35" s="185">
        <f>'saldo awal'!AM35-Berkurang!AM35+Bertambah!AM35</f>
        <v>0</v>
      </c>
      <c r="AN35" s="10">
        <f>'saldo awal'!AN35-Berkurang!AN35+Bertambah!AN35</f>
        <v>0</v>
      </c>
      <c r="AO35" s="185">
        <f>'saldo awal'!AO35-Berkurang!AO35+Bertambah!AO35</f>
        <v>0</v>
      </c>
      <c r="AP35" s="10">
        <f>'saldo awal'!AP35-Berkurang!AP35+Bertambah!AP35</f>
        <v>0</v>
      </c>
      <c r="AQ35" s="185">
        <f>'saldo awal'!AQ35-Berkurang!AQ35+Bertambah!AQ35</f>
        <v>0</v>
      </c>
      <c r="AR35" s="10">
        <f>'saldo awal'!AR35-Berkurang!AR35+Bertambah!AR35</f>
        <v>0</v>
      </c>
      <c r="AS35" s="185">
        <f t="shared" si="11"/>
        <v>395</v>
      </c>
      <c r="AT35" s="10">
        <f t="shared" si="11"/>
        <v>2092432494.0900002</v>
      </c>
      <c r="AU35" s="288">
        <f t="shared" si="0"/>
        <v>1</v>
      </c>
      <c r="AV35" s="135">
        <f t="shared" si="1"/>
        <v>375000000</v>
      </c>
      <c r="AW35" s="288">
        <f t="shared" si="2"/>
        <v>387</v>
      </c>
      <c r="AX35" s="106">
        <f t="shared" si="3"/>
        <v>1523632494.0900002</v>
      </c>
      <c r="AY35" s="179">
        <f t="shared" si="4"/>
        <v>3</v>
      </c>
      <c r="AZ35" s="106">
        <f t="shared" si="5"/>
        <v>178500000</v>
      </c>
      <c r="BA35" s="179">
        <f t="shared" si="13"/>
        <v>388</v>
      </c>
      <c r="BB35" s="106">
        <f t="shared" si="7"/>
        <v>15300000</v>
      </c>
      <c r="BC35" s="179">
        <f t="shared" si="8"/>
        <v>0</v>
      </c>
      <c r="BD35" s="106">
        <f t="shared" si="9"/>
        <v>0</v>
      </c>
      <c r="BE35" s="106">
        <f t="shared" si="10"/>
        <v>0</v>
      </c>
    </row>
    <row r="36" spans="1:57">
      <c r="A36" s="84">
        <v>25</v>
      </c>
      <c r="B36" s="51" t="s">
        <v>86</v>
      </c>
      <c r="C36" s="51" t="s">
        <v>87</v>
      </c>
      <c r="D36" s="10" t="s">
        <v>88</v>
      </c>
      <c r="E36" s="185">
        <f>'saldo awal'!E36-Berkurang!E36+Bertambah!E36</f>
        <v>1</v>
      </c>
      <c r="F36" s="10">
        <f>'saldo awal'!F36-Berkurang!F36+Bertambah!F36</f>
        <v>136500000</v>
      </c>
      <c r="G36" s="185">
        <f>'saldo awal'!G36-Berkurang!G36+Bertambah!G36</f>
        <v>1</v>
      </c>
      <c r="H36" s="10">
        <f>'saldo awal'!H36-Berkurang!H36+Bertambah!H36</f>
        <v>7419500</v>
      </c>
      <c r="I36" s="185">
        <f>'saldo awal'!I36-Berkurang!I36+Bertambah!I36</f>
        <v>48</v>
      </c>
      <c r="J36" s="10">
        <f>'saldo awal'!J36-Berkurang!J36+Bertambah!J36</f>
        <v>797849155</v>
      </c>
      <c r="K36" s="185">
        <f>'saldo awal'!K36-Berkurang!K36+Bertambah!K36</f>
        <v>0</v>
      </c>
      <c r="L36" s="10">
        <f>'saldo awal'!L36-Berkurang!L36+Bertambah!L36</f>
        <v>0</v>
      </c>
      <c r="M36" s="185">
        <f>'saldo awal'!M36-Berkurang!M36+Bertambah!M36</f>
        <v>1</v>
      </c>
      <c r="N36" s="10">
        <f>'saldo awal'!N36-Berkurang!N36+Bertambah!N36</f>
        <v>6998200</v>
      </c>
      <c r="O36" s="185">
        <f>'saldo awal'!O36-Berkurang!O36+Bertambah!O36</f>
        <v>154</v>
      </c>
      <c r="P36" s="10">
        <f>'saldo awal'!P36-Berkurang!P36+Bertambah!P36</f>
        <v>229048875</v>
      </c>
      <c r="Q36" s="185">
        <f>'saldo awal'!Q36-Berkurang!Q36+Bertambah!Q36</f>
        <v>8</v>
      </c>
      <c r="R36" s="10">
        <f>'saldo awal'!R36-Berkurang!R36+Bertambah!R36</f>
        <v>34637300</v>
      </c>
      <c r="S36" s="185">
        <f>'saldo awal'!S36-Berkurang!S36+Bertambah!S36</f>
        <v>0</v>
      </c>
      <c r="T36" s="10">
        <f>'saldo awal'!T36-Berkurang!T36+Bertambah!T36</f>
        <v>0</v>
      </c>
      <c r="U36" s="185">
        <f>'saldo awal'!U36-Berkurang!U36+Bertambah!U36</f>
        <v>0</v>
      </c>
      <c r="V36" s="10">
        <f>'saldo awal'!V36-Berkurang!V36+Bertambah!V36</f>
        <v>0</v>
      </c>
      <c r="W36" s="185">
        <f>'saldo awal'!W36-Berkurang!W36+Bertambah!W36</f>
        <v>0</v>
      </c>
      <c r="X36" s="10">
        <f>'saldo awal'!X36-Berkurang!X36+Bertambah!X36</f>
        <v>0</v>
      </c>
      <c r="Y36" s="185">
        <f>'saldo awal'!Y36-Berkurang!Y36+Bertambah!Y36</f>
        <v>3</v>
      </c>
      <c r="Z36" s="10">
        <f>'saldo awal'!Z36-Berkurang!Z36+Bertambah!Z36</f>
        <v>574254472</v>
      </c>
      <c r="AA36" s="185">
        <f>'saldo awal'!AA36-Berkurang!AA36+Bertambah!AA36</f>
        <v>0</v>
      </c>
      <c r="AB36" s="10">
        <f>'saldo awal'!AB36-Berkurang!AB36+Bertambah!AB36</f>
        <v>0</v>
      </c>
      <c r="AC36" s="10">
        <f>'saldo awal'!AC36-Berkurang!AC36+Bertambah!AC36</f>
        <v>0</v>
      </c>
      <c r="AD36" s="10">
        <f>'saldo awal'!AD36-Berkurang!AD36+Bertambah!AD36</f>
        <v>0</v>
      </c>
      <c r="AE36" s="10">
        <f>'saldo awal'!AE36-Berkurang!AE36+Bertambah!AE36</f>
        <v>0</v>
      </c>
      <c r="AF36" s="10">
        <f>'saldo awal'!AF36-Berkurang!AF36+Bertambah!AF36</f>
        <v>0</v>
      </c>
      <c r="AG36" s="185">
        <f>'saldo awal'!AG36-Berkurang!AG36+Bertambah!AG36</f>
        <v>0</v>
      </c>
      <c r="AH36" s="10">
        <f>'saldo awal'!AH36-Berkurang!AH36+Bertambah!AH36</f>
        <v>0</v>
      </c>
      <c r="AI36" s="185">
        <f>'saldo awal'!AI36-Berkurang!AI36+Bertambah!AI36</f>
        <v>0</v>
      </c>
      <c r="AJ36" s="10">
        <f>'saldo awal'!AJ36-Berkurang!AJ36+Bertambah!AJ36</f>
        <v>0</v>
      </c>
      <c r="AK36" s="185">
        <f>'saldo awal'!AK36-Berkurang!AK36+Bertambah!AK36</f>
        <v>0</v>
      </c>
      <c r="AL36" s="10">
        <f>'saldo awal'!AL36-Berkurang!AL36+Bertambah!AL36</f>
        <v>0</v>
      </c>
      <c r="AM36" s="185">
        <f>'saldo awal'!AM36-Berkurang!AM36+Bertambah!AM36</f>
        <v>0</v>
      </c>
      <c r="AN36" s="10">
        <f>'saldo awal'!AN36-Berkurang!AN36+Bertambah!AN36</f>
        <v>0</v>
      </c>
      <c r="AO36" s="185">
        <f>'saldo awal'!AO36-Berkurang!AO36+Bertambah!AO36</f>
        <v>0</v>
      </c>
      <c r="AP36" s="10">
        <f>'saldo awal'!AP36-Berkurang!AP36+Bertambah!AP36</f>
        <v>0</v>
      </c>
      <c r="AQ36" s="185">
        <f>'saldo awal'!AQ36-Berkurang!AQ36+Bertambah!AQ36</f>
        <v>0</v>
      </c>
      <c r="AR36" s="10">
        <f>'saldo awal'!AR36-Berkurang!AR36+Bertambah!AR36</f>
        <v>0</v>
      </c>
      <c r="AS36" s="185">
        <f t="shared" si="11"/>
        <v>216</v>
      </c>
      <c r="AT36" s="10">
        <f t="shared" si="11"/>
        <v>1786707502</v>
      </c>
      <c r="AU36" s="288">
        <f t="shared" si="0"/>
        <v>1</v>
      </c>
      <c r="AV36" s="135">
        <f t="shared" si="1"/>
        <v>136500000</v>
      </c>
      <c r="AW36" s="288">
        <f t="shared" si="2"/>
        <v>212</v>
      </c>
      <c r="AX36" s="106">
        <f t="shared" si="3"/>
        <v>1075953030</v>
      </c>
      <c r="AY36" s="179">
        <f t="shared" si="4"/>
        <v>3</v>
      </c>
      <c r="AZ36" s="106">
        <f t="shared" si="5"/>
        <v>574254472</v>
      </c>
      <c r="BA36" s="179">
        <f t="shared" si="13"/>
        <v>214</v>
      </c>
      <c r="BB36" s="106">
        <f t="shared" si="7"/>
        <v>0</v>
      </c>
      <c r="BC36" s="179">
        <f t="shared" si="8"/>
        <v>0</v>
      </c>
      <c r="BD36" s="106">
        <f t="shared" si="9"/>
        <v>0</v>
      </c>
      <c r="BE36" s="106">
        <f t="shared" si="10"/>
        <v>0</v>
      </c>
    </row>
    <row r="37" spans="1:57">
      <c r="A37" s="84">
        <v>26</v>
      </c>
      <c r="B37" s="51" t="s">
        <v>89</v>
      </c>
      <c r="C37" s="51" t="s">
        <v>90</v>
      </c>
      <c r="D37" s="10" t="s">
        <v>91</v>
      </c>
      <c r="E37" s="185">
        <f>'saldo awal'!E37-Berkurang!E37+Bertambah!E37</f>
        <v>1</v>
      </c>
      <c r="F37" s="10">
        <f>'saldo awal'!F37-Berkurang!F37+Bertambah!F37</f>
        <v>300000000</v>
      </c>
      <c r="G37" s="185">
        <f>'saldo awal'!G37-Berkurang!G37+Bertambah!G37</f>
        <v>1</v>
      </c>
      <c r="H37" s="10">
        <f>'saldo awal'!H37-Berkurang!H37+Bertambah!H37</f>
        <v>7419500</v>
      </c>
      <c r="I37" s="185">
        <f>'saldo awal'!I37-Berkurang!I37+Bertambah!I37</f>
        <v>46</v>
      </c>
      <c r="J37" s="10">
        <f>'saldo awal'!J37-Berkurang!J37+Bertambah!J37</f>
        <v>782326817</v>
      </c>
      <c r="K37" s="185">
        <f>'saldo awal'!K37-Berkurang!K37+Bertambah!K37</f>
        <v>0</v>
      </c>
      <c r="L37" s="10">
        <f>'saldo awal'!L37-Berkurang!L37+Bertambah!L37</f>
        <v>0</v>
      </c>
      <c r="M37" s="185">
        <f>'saldo awal'!M37-Berkurang!M37+Bertambah!M37</f>
        <v>1</v>
      </c>
      <c r="N37" s="10">
        <f>'saldo awal'!N37-Berkurang!N37+Bertambah!N37</f>
        <v>6998200</v>
      </c>
      <c r="O37" s="185">
        <f>'saldo awal'!O37-Berkurang!O37+Bertambah!O37</f>
        <v>195</v>
      </c>
      <c r="P37" s="10">
        <f>'saldo awal'!P37-Berkurang!P37+Bertambah!P37</f>
        <v>188641228</v>
      </c>
      <c r="Q37" s="185">
        <f>'saldo awal'!Q37-Berkurang!Q37+Bertambah!Q37</f>
        <v>8</v>
      </c>
      <c r="R37" s="10">
        <f>'saldo awal'!R37-Berkurang!R37+Bertambah!R37</f>
        <v>41401318</v>
      </c>
      <c r="S37" s="185">
        <f>'saldo awal'!S37-Berkurang!S37+Bertambah!S37</f>
        <v>0</v>
      </c>
      <c r="T37" s="10">
        <f>'saldo awal'!T37-Berkurang!T37+Bertambah!T37</f>
        <v>0</v>
      </c>
      <c r="U37" s="185">
        <f>'saldo awal'!U37-Berkurang!U37+Bertambah!U37</f>
        <v>0</v>
      </c>
      <c r="V37" s="10">
        <f>'saldo awal'!V37-Berkurang!V37+Bertambah!V37</f>
        <v>0</v>
      </c>
      <c r="W37" s="185">
        <f>'saldo awal'!W37-Berkurang!W37+Bertambah!W37</f>
        <v>0</v>
      </c>
      <c r="X37" s="10">
        <f>'saldo awal'!X37-Berkurang!X37+Bertambah!X37</f>
        <v>0</v>
      </c>
      <c r="Y37" s="185">
        <f>'saldo awal'!Y37-Berkurang!Y37+Bertambah!Y37</f>
        <v>3</v>
      </c>
      <c r="Z37" s="10">
        <f>'saldo awal'!Z37-Berkurang!Z37+Bertambah!Z37</f>
        <v>1120580809</v>
      </c>
      <c r="AA37" s="185">
        <f>'saldo awal'!AA37-Berkurang!AA37+Bertambah!AA37</f>
        <v>0</v>
      </c>
      <c r="AB37" s="10">
        <f>'saldo awal'!AB37-Berkurang!AB37+Bertambah!AB37</f>
        <v>0</v>
      </c>
      <c r="AC37" s="10">
        <f>'saldo awal'!AC37-Berkurang!AC37+Bertambah!AC37</f>
        <v>0</v>
      </c>
      <c r="AD37" s="10">
        <f>'saldo awal'!AD37-Berkurang!AD37+Bertambah!AD37</f>
        <v>0</v>
      </c>
      <c r="AE37" s="10">
        <f>'saldo awal'!AE37-Berkurang!AE37+Bertambah!AE37</f>
        <v>0</v>
      </c>
      <c r="AF37" s="10">
        <f>'saldo awal'!AF37-Berkurang!AF37+Bertambah!AF37</f>
        <v>0</v>
      </c>
      <c r="AG37" s="185">
        <f>'saldo awal'!AG37-Berkurang!AG37+Bertambah!AG37</f>
        <v>0</v>
      </c>
      <c r="AH37" s="10">
        <f>'saldo awal'!AH37-Berkurang!AH37+Bertambah!AH37</f>
        <v>0</v>
      </c>
      <c r="AI37" s="185">
        <f>'saldo awal'!AI37-Berkurang!AI37+Bertambah!AI37</f>
        <v>0</v>
      </c>
      <c r="AJ37" s="10">
        <f>'saldo awal'!AJ37-Berkurang!AJ37+Bertambah!AJ37</f>
        <v>0</v>
      </c>
      <c r="AK37" s="185">
        <f>'saldo awal'!AK37-Berkurang!AK37+Bertambah!AK37</f>
        <v>0</v>
      </c>
      <c r="AL37" s="10">
        <f>'saldo awal'!AL37-Berkurang!AL37+Bertambah!AL37</f>
        <v>0</v>
      </c>
      <c r="AM37" s="185">
        <f>'saldo awal'!AM37-Berkurang!AM37+Bertambah!AM37</f>
        <v>0</v>
      </c>
      <c r="AN37" s="10">
        <f>'saldo awal'!AN37-Berkurang!AN37+Bertambah!AN37</f>
        <v>0</v>
      </c>
      <c r="AO37" s="185">
        <f>'saldo awal'!AO37-Berkurang!AO37+Bertambah!AO37</f>
        <v>0</v>
      </c>
      <c r="AP37" s="10">
        <f>'saldo awal'!AP37-Berkurang!AP37+Bertambah!AP37</f>
        <v>0</v>
      </c>
      <c r="AQ37" s="185">
        <f>'saldo awal'!AQ37-Berkurang!AQ37+Bertambah!AQ37</f>
        <v>0</v>
      </c>
      <c r="AR37" s="10">
        <f>'saldo awal'!AR37-Berkurang!AR37+Bertambah!AR37</f>
        <v>0</v>
      </c>
      <c r="AS37" s="185">
        <f t="shared" si="11"/>
        <v>255</v>
      </c>
      <c r="AT37" s="10">
        <f t="shared" si="11"/>
        <v>2447367872</v>
      </c>
      <c r="AU37" s="288">
        <f t="shared" si="0"/>
        <v>1</v>
      </c>
      <c r="AV37" s="135">
        <f t="shared" si="1"/>
        <v>300000000</v>
      </c>
      <c r="AW37" s="288">
        <f t="shared" si="2"/>
        <v>251</v>
      </c>
      <c r="AX37" s="106">
        <f t="shared" si="3"/>
        <v>1026787063</v>
      </c>
      <c r="AY37" s="179">
        <f t="shared" si="4"/>
        <v>3</v>
      </c>
      <c r="AZ37" s="106">
        <f t="shared" si="5"/>
        <v>1120580809</v>
      </c>
      <c r="BA37" s="179">
        <f t="shared" si="13"/>
        <v>253</v>
      </c>
      <c r="BB37" s="106">
        <f t="shared" si="7"/>
        <v>0</v>
      </c>
      <c r="BC37" s="179">
        <f t="shared" si="8"/>
        <v>0</v>
      </c>
      <c r="BD37" s="106">
        <f t="shared" si="9"/>
        <v>0</v>
      </c>
      <c r="BE37" s="106">
        <f t="shared" si="10"/>
        <v>0</v>
      </c>
    </row>
    <row r="38" spans="1:57">
      <c r="A38" s="84">
        <v>27</v>
      </c>
      <c r="B38" s="51" t="s">
        <v>92</v>
      </c>
      <c r="C38" s="51" t="s">
        <v>93</v>
      </c>
      <c r="D38" s="10" t="s">
        <v>94</v>
      </c>
      <c r="E38" s="185">
        <f>'saldo awal'!E38-Berkurang!E38+Bertambah!E38</f>
        <v>1</v>
      </c>
      <c r="F38" s="10">
        <f>'saldo awal'!F38-Berkurang!F38+Bertambah!F38</f>
        <v>354100000</v>
      </c>
      <c r="G38" s="185">
        <f>'saldo awal'!G38-Berkurang!G38+Bertambah!G38</f>
        <v>1</v>
      </c>
      <c r="H38" s="10">
        <f>'saldo awal'!H38-Berkurang!H38+Bertambah!H38</f>
        <v>7419500</v>
      </c>
      <c r="I38" s="185">
        <f>'saldo awal'!I38-Berkurang!I38+Bertambah!I38</f>
        <v>40</v>
      </c>
      <c r="J38" s="10">
        <f>'saldo awal'!J38-Berkurang!J38+Bertambah!J38</f>
        <v>705873355</v>
      </c>
      <c r="K38" s="185">
        <f>'saldo awal'!K38-Berkurang!K38+Bertambah!K38</f>
        <v>0</v>
      </c>
      <c r="L38" s="10">
        <f>'saldo awal'!L38-Berkurang!L38+Bertambah!L38</f>
        <v>0</v>
      </c>
      <c r="M38" s="185">
        <f>'saldo awal'!M38-Berkurang!M38+Bertambah!M38</f>
        <v>1</v>
      </c>
      <c r="N38" s="10">
        <f>'saldo awal'!N38-Berkurang!N38+Bertambah!N38</f>
        <v>6998200</v>
      </c>
      <c r="O38" s="185">
        <f>'saldo awal'!O38-Berkurang!O38+Bertambah!O38</f>
        <v>280</v>
      </c>
      <c r="P38" s="10">
        <f>'saldo awal'!P38-Berkurang!P38+Bertambah!P38</f>
        <v>226340658.33000001</v>
      </c>
      <c r="Q38" s="185">
        <f>'saldo awal'!Q38-Berkurang!Q38+Bertambah!Q38</f>
        <v>8</v>
      </c>
      <c r="R38" s="10">
        <f>'saldo awal'!R38-Berkurang!R38+Bertambah!R38</f>
        <v>57527125</v>
      </c>
      <c r="S38" s="185">
        <f>'saldo awal'!S38-Berkurang!S38+Bertambah!S38</f>
        <v>0</v>
      </c>
      <c r="T38" s="10">
        <f>'saldo awal'!T38-Berkurang!T38+Bertambah!T38</f>
        <v>0</v>
      </c>
      <c r="U38" s="185">
        <f>'saldo awal'!U38-Berkurang!U38+Bertambah!U38</f>
        <v>0</v>
      </c>
      <c r="V38" s="10">
        <f>'saldo awal'!V38-Berkurang!V38+Bertambah!V38</f>
        <v>0</v>
      </c>
      <c r="W38" s="185">
        <f>'saldo awal'!W38-Berkurang!W38+Bertambah!W38</f>
        <v>0</v>
      </c>
      <c r="X38" s="10">
        <f>'saldo awal'!X38-Berkurang!X38+Bertambah!X38</f>
        <v>0</v>
      </c>
      <c r="Y38" s="185">
        <f>'saldo awal'!Y38-Berkurang!Y38+Bertambah!Y38</f>
        <v>5</v>
      </c>
      <c r="Z38" s="10">
        <f>'saldo awal'!Z38-Berkurang!Z38+Bertambah!Z38</f>
        <v>1083560450</v>
      </c>
      <c r="AA38" s="185">
        <f>'saldo awal'!AA38-Berkurang!AA38+Bertambah!AA38</f>
        <v>0</v>
      </c>
      <c r="AB38" s="10">
        <f>'saldo awal'!AB38-Berkurang!AB38+Bertambah!AB38</f>
        <v>0</v>
      </c>
      <c r="AC38" s="10">
        <f>'saldo awal'!AC38-Berkurang!AC38+Bertambah!AC38</f>
        <v>0</v>
      </c>
      <c r="AD38" s="10">
        <f>'saldo awal'!AD38-Berkurang!AD38+Bertambah!AD38</f>
        <v>0</v>
      </c>
      <c r="AE38" s="10">
        <f>'saldo awal'!AE38-Berkurang!AE38+Bertambah!AE38</f>
        <v>0</v>
      </c>
      <c r="AF38" s="10">
        <f>'saldo awal'!AF38-Berkurang!AF38+Bertambah!AF38</f>
        <v>0</v>
      </c>
      <c r="AG38" s="185">
        <f>'saldo awal'!AG38-Berkurang!AG38+Bertambah!AG38</f>
        <v>0</v>
      </c>
      <c r="AH38" s="10">
        <f>'saldo awal'!AH38-Berkurang!AH38+Bertambah!AH38</f>
        <v>0</v>
      </c>
      <c r="AI38" s="185">
        <f>'saldo awal'!AI38-Berkurang!AI38+Bertambah!AI38</f>
        <v>0</v>
      </c>
      <c r="AJ38" s="10">
        <f>'saldo awal'!AJ38-Berkurang!AJ38+Bertambah!AJ38</f>
        <v>0</v>
      </c>
      <c r="AK38" s="185">
        <f>'saldo awal'!AK38-Berkurang!AK38+Bertambah!AK38</f>
        <v>0</v>
      </c>
      <c r="AL38" s="10">
        <f>'saldo awal'!AL38-Berkurang!AL38+Bertambah!AL38</f>
        <v>0</v>
      </c>
      <c r="AM38" s="185">
        <f>'saldo awal'!AM38-Berkurang!AM38+Bertambah!AM38</f>
        <v>0</v>
      </c>
      <c r="AN38" s="10">
        <f>'saldo awal'!AN38-Berkurang!AN38+Bertambah!AN38</f>
        <v>0</v>
      </c>
      <c r="AO38" s="185">
        <f>'saldo awal'!AO38-Berkurang!AO38+Bertambah!AO38</f>
        <v>0</v>
      </c>
      <c r="AP38" s="10">
        <f>'saldo awal'!AP38-Berkurang!AP38+Bertambah!AP38</f>
        <v>0</v>
      </c>
      <c r="AQ38" s="185">
        <f>'saldo awal'!AQ38-Berkurang!AQ38+Bertambah!AQ38</f>
        <v>0</v>
      </c>
      <c r="AR38" s="10">
        <f>'saldo awal'!AR38-Berkurang!AR38+Bertambah!AR38</f>
        <v>0</v>
      </c>
      <c r="AS38" s="185">
        <f t="shared" si="11"/>
        <v>336</v>
      </c>
      <c r="AT38" s="10">
        <f t="shared" si="11"/>
        <v>2441819288.3299999</v>
      </c>
      <c r="AU38" s="288">
        <f t="shared" si="0"/>
        <v>1</v>
      </c>
      <c r="AV38" s="135">
        <f t="shared" si="1"/>
        <v>354100000</v>
      </c>
      <c r="AW38" s="288">
        <f t="shared" si="2"/>
        <v>330</v>
      </c>
      <c r="AX38" s="106">
        <f t="shared" si="3"/>
        <v>1004158838.33</v>
      </c>
      <c r="AY38" s="179">
        <f t="shared" si="4"/>
        <v>5</v>
      </c>
      <c r="AZ38" s="106">
        <f t="shared" si="5"/>
        <v>1083560450</v>
      </c>
      <c r="BA38" s="179">
        <f t="shared" si="13"/>
        <v>334</v>
      </c>
      <c r="BB38" s="106">
        <f t="shared" si="7"/>
        <v>0</v>
      </c>
      <c r="BC38" s="179">
        <f t="shared" si="8"/>
        <v>0</v>
      </c>
      <c r="BD38" s="106">
        <f t="shared" si="9"/>
        <v>0</v>
      </c>
      <c r="BE38" s="106">
        <f t="shared" si="10"/>
        <v>0</v>
      </c>
    </row>
    <row r="39" spans="1:57">
      <c r="A39" s="84">
        <v>28</v>
      </c>
      <c r="B39" s="51" t="s">
        <v>95</v>
      </c>
      <c r="C39" s="51" t="s">
        <v>96</v>
      </c>
      <c r="D39" s="10" t="s">
        <v>97</v>
      </c>
      <c r="E39" s="185">
        <f>'saldo awal'!E39-Berkurang!E39+Bertambah!E39</f>
        <v>3</v>
      </c>
      <c r="F39" s="10">
        <f>'saldo awal'!F39-Berkurang!F39+Bertambah!F39</f>
        <v>2717400000</v>
      </c>
      <c r="G39" s="185">
        <f>'saldo awal'!G39-Berkurang!G39+Bertambah!G39</f>
        <v>2</v>
      </c>
      <c r="H39" s="10">
        <f>'saldo awal'!H39-Berkurang!H39+Bertambah!H39</f>
        <v>13419500</v>
      </c>
      <c r="I39" s="185">
        <f>'saldo awal'!I39-Berkurang!I39+Bertambah!I39</f>
        <v>45</v>
      </c>
      <c r="J39" s="10">
        <f>'saldo awal'!J39-Berkurang!J39+Bertambah!J39</f>
        <v>785397055</v>
      </c>
      <c r="K39" s="185">
        <f>'saldo awal'!K39-Berkurang!K39+Bertambah!K39</f>
        <v>0</v>
      </c>
      <c r="L39" s="10">
        <f>'saldo awal'!L39-Berkurang!L39+Bertambah!L39</f>
        <v>0</v>
      </c>
      <c r="M39" s="185">
        <f>'saldo awal'!M39-Berkurang!M39+Bertambah!M39</f>
        <v>2</v>
      </c>
      <c r="N39" s="10">
        <f>'saldo awal'!N39-Berkurang!N39+Bertambah!N39</f>
        <v>9498200</v>
      </c>
      <c r="O39" s="185">
        <f>'saldo awal'!O39-Berkurang!O39+Bertambah!O39</f>
        <v>344</v>
      </c>
      <c r="P39" s="10">
        <f>'saldo awal'!P39-Berkurang!P39+Bertambah!P39</f>
        <v>255436200</v>
      </c>
      <c r="Q39" s="185">
        <f>'saldo awal'!Q39-Berkurang!Q39+Bertambah!Q39</f>
        <v>13</v>
      </c>
      <c r="R39" s="10">
        <f>'saldo awal'!R39-Berkurang!R39+Bertambah!R39</f>
        <v>24350000</v>
      </c>
      <c r="S39" s="185">
        <f>'saldo awal'!S39-Berkurang!S39+Bertambah!S39</f>
        <v>0</v>
      </c>
      <c r="T39" s="10">
        <f>'saldo awal'!T39-Berkurang!T39+Bertambah!T39</f>
        <v>0</v>
      </c>
      <c r="U39" s="185">
        <f>'saldo awal'!U39-Berkurang!U39+Bertambah!U39</f>
        <v>0</v>
      </c>
      <c r="V39" s="10">
        <f>'saldo awal'!V39-Berkurang!V39+Bertambah!V39</f>
        <v>0</v>
      </c>
      <c r="W39" s="185">
        <f>'saldo awal'!W39-Berkurang!W39+Bertambah!W39</f>
        <v>0</v>
      </c>
      <c r="X39" s="10">
        <f>'saldo awal'!X39-Berkurang!X39+Bertambah!X39</f>
        <v>0</v>
      </c>
      <c r="Y39" s="185">
        <f>'saldo awal'!Y39-Berkurang!Y39+Bertambah!Y39</f>
        <v>5</v>
      </c>
      <c r="Z39" s="10">
        <f>'saldo awal'!Z39-Berkurang!Z39+Bertambah!Z39</f>
        <v>169647000</v>
      </c>
      <c r="AA39" s="185">
        <f>'saldo awal'!AA39-Berkurang!AA39+Bertambah!AA39</f>
        <v>0</v>
      </c>
      <c r="AB39" s="10">
        <f>'saldo awal'!AB39-Berkurang!AB39+Bertambah!AB39</f>
        <v>0</v>
      </c>
      <c r="AC39" s="10">
        <f>'saldo awal'!AC39-Berkurang!AC39+Bertambah!AC39</f>
        <v>2</v>
      </c>
      <c r="AD39" s="10">
        <f>'saldo awal'!AD39-Berkurang!AD39+Bertambah!AD39</f>
        <v>33000000</v>
      </c>
      <c r="AE39" s="10">
        <f>'saldo awal'!AE39-Berkurang!AE39+Bertambah!AE39</f>
        <v>0</v>
      </c>
      <c r="AF39" s="10">
        <f>'saldo awal'!AF39-Berkurang!AF39+Bertambah!AF39</f>
        <v>0</v>
      </c>
      <c r="AG39" s="185">
        <f>'saldo awal'!AG39-Berkurang!AG39+Bertambah!AG39</f>
        <v>0</v>
      </c>
      <c r="AH39" s="10">
        <f>'saldo awal'!AH39-Berkurang!AH39+Bertambah!AH39</f>
        <v>0</v>
      </c>
      <c r="AI39" s="185">
        <f>'saldo awal'!AI39-Berkurang!AI39+Bertambah!AI39</f>
        <v>0</v>
      </c>
      <c r="AJ39" s="10">
        <f>'saldo awal'!AJ39-Berkurang!AJ39+Bertambah!AJ39</f>
        <v>0</v>
      </c>
      <c r="AK39" s="185">
        <f>'saldo awal'!AK39-Berkurang!AK39+Bertambah!AK39</f>
        <v>0</v>
      </c>
      <c r="AL39" s="10">
        <f>'saldo awal'!AL39-Berkurang!AL39+Bertambah!AL39</f>
        <v>0</v>
      </c>
      <c r="AM39" s="185">
        <f>'saldo awal'!AM39-Berkurang!AM39+Bertambah!AM39</f>
        <v>0</v>
      </c>
      <c r="AN39" s="10">
        <f>'saldo awal'!AN39-Berkurang!AN39+Bertambah!AN39</f>
        <v>0</v>
      </c>
      <c r="AO39" s="185">
        <f>'saldo awal'!AO39-Berkurang!AO39+Bertambah!AO39</f>
        <v>0</v>
      </c>
      <c r="AP39" s="10">
        <f>'saldo awal'!AP39-Berkurang!AP39+Bertambah!AP39</f>
        <v>0</v>
      </c>
      <c r="AQ39" s="185">
        <f>'saldo awal'!AQ39-Berkurang!AQ39+Bertambah!AQ39</f>
        <v>0</v>
      </c>
      <c r="AR39" s="10">
        <f>'saldo awal'!AR39-Berkurang!AR39+Bertambah!AR39</f>
        <v>0</v>
      </c>
      <c r="AS39" s="185">
        <f t="shared" si="11"/>
        <v>416</v>
      </c>
      <c r="AT39" s="10">
        <f t="shared" si="11"/>
        <v>4008147955</v>
      </c>
      <c r="AU39" s="288">
        <f t="shared" si="0"/>
        <v>3</v>
      </c>
      <c r="AV39" s="135">
        <f t="shared" si="1"/>
        <v>2717400000</v>
      </c>
      <c r="AW39" s="288">
        <f t="shared" si="2"/>
        <v>406</v>
      </c>
      <c r="AX39" s="106">
        <f t="shared" si="3"/>
        <v>1088100955</v>
      </c>
      <c r="AY39" s="179">
        <f t="shared" si="4"/>
        <v>5</v>
      </c>
      <c r="AZ39" s="106">
        <f t="shared" si="5"/>
        <v>169647000</v>
      </c>
      <c r="BA39" s="179">
        <f t="shared" si="13"/>
        <v>409</v>
      </c>
      <c r="BB39" s="106">
        <f t="shared" si="7"/>
        <v>33000000</v>
      </c>
      <c r="BC39" s="179">
        <f t="shared" si="8"/>
        <v>0</v>
      </c>
      <c r="BD39" s="106">
        <f t="shared" si="9"/>
        <v>0</v>
      </c>
      <c r="BE39" s="106">
        <f t="shared" si="10"/>
        <v>0</v>
      </c>
    </row>
    <row r="40" spans="1:57">
      <c r="A40" s="84">
        <v>29</v>
      </c>
      <c r="B40" s="51" t="s">
        <v>98</v>
      </c>
      <c r="C40" s="51" t="s">
        <v>99</v>
      </c>
      <c r="D40" s="10" t="s">
        <v>100</v>
      </c>
      <c r="E40" s="185">
        <f>'saldo awal'!E40-Berkurang!E40+Bertambah!E40</f>
        <v>2</v>
      </c>
      <c r="F40" s="10">
        <f>'saldo awal'!F40-Berkurang!F40+Bertambah!F40</f>
        <v>333375000</v>
      </c>
      <c r="G40" s="185">
        <f>'saldo awal'!G40-Berkurang!G40+Bertambah!G40</f>
        <v>1</v>
      </c>
      <c r="H40" s="10">
        <f>'saldo awal'!H40-Berkurang!H40+Bertambah!H40</f>
        <v>7419500</v>
      </c>
      <c r="I40" s="185">
        <f>'saldo awal'!I40-Berkurang!I40+Bertambah!I40</f>
        <v>32</v>
      </c>
      <c r="J40" s="10">
        <f>'saldo awal'!J40-Berkurang!J40+Bertambah!J40</f>
        <v>609952755</v>
      </c>
      <c r="K40" s="185">
        <f>'saldo awal'!K40-Berkurang!K40+Bertambah!K40</f>
        <v>0</v>
      </c>
      <c r="L40" s="10">
        <f>'saldo awal'!L40-Berkurang!L40+Bertambah!L40</f>
        <v>0</v>
      </c>
      <c r="M40" s="185">
        <f>'saldo awal'!M40-Berkurang!M40+Bertambah!M40</f>
        <v>1</v>
      </c>
      <c r="N40" s="10">
        <f>'saldo awal'!N40-Berkurang!N40+Bertambah!N40</f>
        <v>6998200</v>
      </c>
      <c r="O40" s="185">
        <f>'saldo awal'!O40-Berkurang!O40+Bertambah!O40</f>
        <v>114</v>
      </c>
      <c r="P40" s="10">
        <f>'saldo awal'!P40-Berkurang!P40+Bertambah!P40</f>
        <v>208762007</v>
      </c>
      <c r="Q40" s="185">
        <f>'saldo awal'!Q40-Berkurang!Q40+Bertambah!Q40</f>
        <v>6</v>
      </c>
      <c r="R40" s="10">
        <f>'saldo awal'!R40-Berkurang!R40+Bertambah!R40</f>
        <v>30152750</v>
      </c>
      <c r="S40" s="185">
        <f>'saldo awal'!S40-Berkurang!S40+Bertambah!S40</f>
        <v>0</v>
      </c>
      <c r="T40" s="10">
        <f>'saldo awal'!T40-Berkurang!T40+Bertambah!T40</f>
        <v>0</v>
      </c>
      <c r="U40" s="185">
        <f>'saldo awal'!U40-Berkurang!U40+Bertambah!U40</f>
        <v>0</v>
      </c>
      <c r="V40" s="10">
        <f>'saldo awal'!V40-Berkurang!V40+Bertambah!V40</f>
        <v>0</v>
      </c>
      <c r="W40" s="185">
        <f>'saldo awal'!W40-Berkurang!W40+Bertambah!W40</f>
        <v>0</v>
      </c>
      <c r="X40" s="10">
        <f>'saldo awal'!X40-Berkurang!X40+Bertambah!X40</f>
        <v>0</v>
      </c>
      <c r="Y40" s="185">
        <f>'saldo awal'!Y40-Berkurang!Y40+Bertambah!Y40</f>
        <v>4</v>
      </c>
      <c r="Z40" s="10">
        <f>'saldo awal'!Z40-Berkurang!Z40+Bertambah!Z40</f>
        <v>337573420</v>
      </c>
      <c r="AA40" s="185">
        <f>'saldo awal'!AA40-Berkurang!AA40+Bertambah!AA40</f>
        <v>1</v>
      </c>
      <c r="AB40" s="10">
        <f>'saldo awal'!AB40-Berkurang!AB40+Bertambah!AB40</f>
        <v>4000000</v>
      </c>
      <c r="AC40" s="10">
        <f>'saldo awal'!AC40-Berkurang!AC40+Bertambah!AC40</f>
        <v>0</v>
      </c>
      <c r="AD40" s="10">
        <f>'saldo awal'!AD40-Berkurang!AD40+Bertambah!AD40</f>
        <v>0</v>
      </c>
      <c r="AE40" s="10">
        <f>'saldo awal'!AE40-Berkurang!AE40+Bertambah!AE40</f>
        <v>0</v>
      </c>
      <c r="AF40" s="10">
        <f>'saldo awal'!AF40-Berkurang!AF40+Bertambah!AF40</f>
        <v>0</v>
      </c>
      <c r="AG40" s="185">
        <f>'saldo awal'!AG40-Berkurang!AG40+Bertambah!AG40</f>
        <v>0</v>
      </c>
      <c r="AH40" s="10">
        <f>'saldo awal'!AH40-Berkurang!AH40+Bertambah!AH40</f>
        <v>0</v>
      </c>
      <c r="AI40" s="185">
        <f>'saldo awal'!AI40-Berkurang!AI40+Bertambah!AI40</f>
        <v>0</v>
      </c>
      <c r="AJ40" s="10">
        <f>'saldo awal'!AJ40-Berkurang!AJ40+Bertambah!AJ40</f>
        <v>0</v>
      </c>
      <c r="AK40" s="185">
        <f>'saldo awal'!AK40-Berkurang!AK40+Bertambah!AK40</f>
        <v>0</v>
      </c>
      <c r="AL40" s="10">
        <f>'saldo awal'!AL40-Berkurang!AL40+Bertambah!AL40</f>
        <v>0</v>
      </c>
      <c r="AM40" s="185">
        <f>'saldo awal'!AM40-Berkurang!AM40+Bertambah!AM40</f>
        <v>1</v>
      </c>
      <c r="AN40" s="10">
        <f>'saldo awal'!AN40-Berkurang!AN40+Bertambah!AN40</f>
        <v>3750000</v>
      </c>
      <c r="AO40" s="185">
        <f>'saldo awal'!AO40-Berkurang!AO40+Bertambah!AO40</f>
        <v>0</v>
      </c>
      <c r="AP40" s="10">
        <f>'saldo awal'!AP40-Berkurang!AP40+Bertambah!AP40</f>
        <v>0</v>
      </c>
      <c r="AQ40" s="185">
        <f>'saldo awal'!AQ40-Berkurang!AQ40+Bertambah!AQ40</f>
        <v>0</v>
      </c>
      <c r="AR40" s="10">
        <f>'saldo awal'!AR40-Berkurang!AR40+Bertambah!AR40</f>
        <v>0</v>
      </c>
      <c r="AS40" s="185">
        <f t="shared" si="11"/>
        <v>162</v>
      </c>
      <c r="AT40" s="10">
        <f t="shared" si="11"/>
        <v>1541983632</v>
      </c>
      <c r="AU40" s="288">
        <f t="shared" si="0"/>
        <v>2</v>
      </c>
      <c r="AV40" s="135">
        <f t="shared" si="1"/>
        <v>333375000</v>
      </c>
      <c r="AW40" s="288">
        <f t="shared" si="2"/>
        <v>154</v>
      </c>
      <c r="AX40" s="106">
        <f t="shared" si="3"/>
        <v>863285212</v>
      </c>
      <c r="AY40" s="179">
        <f t="shared" si="4"/>
        <v>5</v>
      </c>
      <c r="AZ40" s="106">
        <f t="shared" si="5"/>
        <v>341573420</v>
      </c>
      <c r="BA40" s="179">
        <f t="shared" si="13"/>
        <v>158</v>
      </c>
      <c r="BB40" s="106">
        <f t="shared" si="7"/>
        <v>0</v>
      </c>
      <c r="BC40" s="179">
        <f t="shared" si="8"/>
        <v>1</v>
      </c>
      <c r="BD40" s="106">
        <f t="shared" si="9"/>
        <v>3750000</v>
      </c>
      <c r="BE40" s="106">
        <f t="shared" si="10"/>
        <v>0</v>
      </c>
    </row>
    <row r="41" spans="1:57">
      <c r="A41" s="84">
        <v>30</v>
      </c>
      <c r="B41" s="51" t="s">
        <v>101</v>
      </c>
      <c r="C41" s="51" t="s">
        <v>102</v>
      </c>
      <c r="D41" s="10" t="s">
        <v>103</v>
      </c>
      <c r="E41" s="185">
        <f>'saldo awal'!E41-Berkurang!E41+Bertambah!E41</f>
        <v>1</v>
      </c>
      <c r="F41" s="10">
        <f>'saldo awal'!F41-Berkurang!F41+Bertambah!F41</f>
        <v>297000000</v>
      </c>
      <c r="G41" s="185">
        <f>'saldo awal'!G41-Berkurang!G41+Bertambah!G41</f>
        <v>2</v>
      </c>
      <c r="H41" s="10">
        <f>'saldo awal'!H41-Berkurang!H41+Bertambah!H41</f>
        <v>10419500</v>
      </c>
      <c r="I41" s="185">
        <f>'saldo awal'!I41-Berkurang!I41+Bertambah!I41</f>
        <v>44</v>
      </c>
      <c r="J41" s="10">
        <f>'saldo awal'!J41-Berkurang!J41+Bertambah!J41</f>
        <v>752493605</v>
      </c>
      <c r="K41" s="185">
        <f>'saldo awal'!K41-Berkurang!K41+Bertambah!K41</f>
        <v>0</v>
      </c>
      <c r="L41" s="10">
        <f>'saldo awal'!L41-Berkurang!L41+Bertambah!L41</f>
        <v>0</v>
      </c>
      <c r="M41" s="185">
        <f>'saldo awal'!M41-Berkurang!M41+Bertambah!M41</f>
        <v>1</v>
      </c>
      <c r="N41" s="10">
        <f>'saldo awal'!N41-Berkurang!N41+Bertambah!N41</f>
        <v>6998200</v>
      </c>
      <c r="O41" s="185">
        <f>'saldo awal'!O41-Berkurang!O41+Bertambah!O41</f>
        <v>211</v>
      </c>
      <c r="P41" s="10">
        <f>'saldo awal'!P41-Berkurang!P41+Bertambah!P41</f>
        <v>248464050</v>
      </c>
      <c r="Q41" s="185">
        <f>'saldo awal'!Q41-Berkurang!Q41+Bertambah!Q41</f>
        <v>10</v>
      </c>
      <c r="R41" s="10">
        <f>'saldo awal'!R41-Berkurang!R41+Bertambah!R41</f>
        <v>20672500</v>
      </c>
      <c r="S41" s="185">
        <f>'saldo awal'!S41-Berkurang!S41+Bertambah!S41</f>
        <v>0</v>
      </c>
      <c r="T41" s="10">
        <f>'saldo awal'!T41-Berkurang!T41+Bertambah!T41</f>
        <v>0</v>
      </c>
      <c r="U41" s="185">
        <f>'saldo awal'!U41-Berkurang!U41+Bertambah!U41</f>
        <v>0</v>
      </c>
      <c r="V41" s="10">
        <f>'saldo awal'!V41-Berkurang!V41+Bertambah!V41</f>
        <v>0</v>
      </c>
      <c r="W41" s="185">
        <f>'saldo awal'!W41-Berkurang!W41+Bertambah!W41</f>
        <v>0</v>
      </c>
      <c r="X41" s="10">
        <f>'saldo awal'!X41-Berkurang!X41+Bertambah!X41</f>
        <v>0</v>
      </c>
      <c r="Y41" s="185">
        <f>'saldo awal'!Y41-Berkurang!Y41+Bertambah!Y41</f>
        <v>1</v>
      </c>
      <c r="Z41" s="10">
        <f>'saldo awal'!Z41-Berkurang!Z41+Bertambah!Z41</f>
        <v>157005000</v>
      </c>
      <c r="AA41" s="185">
        <f>'saldo awal'!AA41-Berkurang!AA41+Bertambah!AA41</f>
        <v>0</v>
      </c>
      <c r="AB41" s="10">
        <f>'saldo awal'!AB41-Berkurang!AB41+Bertambah!AB41</f>
        <v>0</v>
      </c>
      <c r="AC41" s="10">
        <f>'saldo awal'!AC41-Berkurang!AC41+Bertambah!AC41</f>
        <v>0</v>
      </c>
      <c r="AD41" s="10">
        <f>'saldo awal'!AD41-Berkurang!AD41+Bertambah!AD41</f>
        <v>0</v>
      </c>
      <c r="AE41" s="10">
        <f>'saldo awal'!AE41-Berkurang!AE41+Bertambah!AE41</f>
        <v>0</v>
      </c>
      <c r="AF41" s="10">
        <f>'saldo awal'!AF41-Berkurang!AF41+Bertambah!AF41</f>
        <v>0</v>
      </c>
      <c r="AG41" s="185">
        <f>'saldo awal'!AG41-Berkurang!AG41+Bertambah!AG41</f>
        <v>0</v>
      </c>
      <c r="AH41" s="10">
        <f>'saldo awal'!AH41-Berkurang!AH41+Bertambah!AH41</f>
        <v>0</v>
      </c>
      <c r="AI41" s="185">
        <f>'saldo awal'!AI41-Berkurang!AI41+Bertambah!AI41</f>
        <v>0</v>
      </c>
      <c r="AJ41" s="10">
        <f>'saldo awal'!AJ41-Berkurang!AJ41+Bertambah!AJ41</f>
        <v>0</v>
      </c>
      <c r="AK41" s="185">
        <f>'saldo awal'!AK41-Berkurang!AK41+Bertambah!AK41</f>
        <v>0</v>
      </c>
      <c r="AL41" s="10">
        <f>'saldo awal'!AL41-Berkurang!AL41+Bertambah!AL41</f>
        <v>0</v>
      </c>
      <c r="AM41" s="185">
        <f>'saldo awal'!AM41-Berkurang!AM41+Bertambah!AM41</f>
        <v>0</v>
      </c>
      <c r="AN41" s="10">
        <f>'saldo awal'!AN41-Berkurang!AN41+Bertambah!AN41</f>
        <v>0</v>
      </c>
      <c r="AO41" s="185">
        <f>'saldo awal'!AO41-Berkurang!AO41+Bertambah!AO41</f>
        <v>0</v>
      </c>
      <c r="AP41" s="10">
        <f>'saldo awal'!AP41-Berkurang!AP41+Bertambah!AP41</f>
        <v>0</v>
      </c>
      <c r="AQ41" s="185">
        <f>'saldo awal'!AQ41-Berkurang!AQ41+Bertambah!AQ41</f>
        <v>0</v>
      </c>
      <c r="AR41" s="10">
        <f>'saldo awal'!AR41-Berkurang!AR41+Bertambah!AR41</f>
        <v>0</v>
      </c>
      <c r="AS41" s="185">
        <f t="shared" si="11"/>
        <v>270</v>
      </c>
      <c r="AT41" s="10">
        <f t="shared" si="11"/>
        <v>1493052855</v>
      </c>
      <c r="AU41" s="288">
        <f t="shared" si="0"/>
        <v>1</v>
      </c>
      <c r="AV41" s="135">
        <f t="shared" si="1"/>
        <v>297000000</v>
      </c>
      <c r="AW41" s="288">
        <f t="shared" si="2"/>
        <v>268</v>
      </c>
      <c r="AX41" s="106">
        <f t="shared" si="3"/>
        <v>1039047855</v>
      </c>
      <c r="AY41" s="179">
        <f t="shared" si="4"/>
        <v>1</v>
      </c>
      <c r="AZ41" s="106">
        <f t="shared" si="5"/>
        <v>157005000</v>
      </c>
      <c r="BA41" s="179">
        <f t="shared" si="13"/>
        <v>267</v>
      </c>
      <c r="BB41" s="106">
        <f t="shared" si="7"/>
        <v>0</v>
      </c>
      <c r="BC41" s="179">
        <f t="shared" si="8"/>
        <v>0</v>
      </c>
      <c r="BD41" s="106">
        <f t="shared" si="9"/>
        <v>0</v>
      </c>
      <c r="BE41" s="106">
        <f t="shared" si="10"/>
        <v>0</v>
      </c>
    </row>
    <row r="42" spans="1:57">
      <c r="A42" s="109">
        <v>31</v>
      </c>
      <c r="B42" s="51" t="s">
        <v>104</v>
      </c>
      <c r="C42" s="51" t="s">
        <v>105</v>
      </c>
      <c r="D42" s="10" t="s">
        <v>106</v>
      </c>
      <c r="E42" s="185">
        <f>'saldo awal'!E42-Berkurang!E42+Bertambah!E42</f>
        <v>2</v>
      </c>
      <c r="F42" s="10">
        <f>'saldo awal'!F42-Berkurang!F42+Bertambah!F42</f>
        <v>772600000</v>
      </c>
      <c r="G42" s="185">
        <f>'saldo awal'!G42-Berkurang!G42+Bertambah!G42</f>
        <v>1</v>
      </c>
      <c r="H42" s="10">
        <f>'saldo awal'!H42-Berkurang!H42+Bertambah!H42</f>
        <v>7419500</v>
      </c>
      <c r="I42" s="185">
        <f>'saldo awal'!I42-Berkurang!I42+Bertambah!I42</f>
        <v>31</v>
      </c>
      <c r="J42" s="10">
        <f>'saldo awal'!J42-Berkurang!J42+Bertambah!J42</f>
        <v>591857855</v>
      </c>
      <c r="K42" s="185">
        <f>'saldo awal'!K42-Berkurang!K42+Bertambah!K42</f>
        <v>1</v>
      </c>
      <c r="L42" s="10">
        <f>'saldo awal'!L42-Berkurang!L42+Bertambah!L42</f>
        <v>250000</v>
      </c>
      <c r="M42" s="185">
        <f>'saldo awal'!M42-Berkurang!M42+Bertambah!M42</f>
        <v>1</v>
      </c>
      <c r="N42" s="10">
        <f>'saldo awal'!N42-Berkurang!N42+Bertambah!N42</f>
        <v>6998200</v>
      </c>
      <c r="O42" s="185">
        <f>'saldo awal'!O42-Berkurang!O42+Bertambah!O42</f>
        <v>208</v>
      </c>
      <c r="P42" s="10">
        <f>'saldo awal'!P42-Berkurang!P42+Bertambah!P42</f>
        <v>191867958.32999998</v>
      </c>
      <c r="Q42" s="185">
        <f>'saldo awal'!Q42-Berkurang!Q42+Bertambah!Q42</f>
        <v>10</v>
      </c>
      <c r="R42" s="10">
        <f>'saldo awal'!R42-Berkurang!R42+Bertambah!R42</f>
        <v>25030000</v>
      </c>
      <c r="S42" s="185">
        <f>'saldo awal'!S42-Berkurang!S42+Bertambah!S42</f>
        <v>0</v>
      </c>
      <c r="T42" s="10">
        <f>'saldo awal'!T42-Berkurang!T42+Bertambah!T42</f>
        <v>0</v>
      </c>
      <c r="U42" s="185">
        <f>'saldo awal'!U42-Berkurang!U42+Bertambah!U42</f>
        <v>0</v>
      </c>
      <c r="V42" s="10">
        <f>'saldo awal'!V42-Berkurang!V42+Bertambah!V42</f>
        <v>0</v>
      </c>
      <c r="W42" s="185">
        <f>'saldo awal'!W42-Berkurang!W42+Bertambah!W42</f>
        <v>0</v>
      </c>
      <c r="X42" s="10">
        <f>'saldo awal'!X42-Berkurang!X42+Bertambah!X42</f>
        <v>0</v>
      </c>
      <c r="Y42" s="185">
        <f>'saldo awal'!Y42-Berkurang!Y42+Bertambah!Y42</f>
        <v>4</v>
      </c>
      <c r="Z42" s="10">
        <f>'saldo awal'!Z42-Berkurang!Z42+Bertambah!Z42</f>
        <v>552181566</v>
      </c>
      <c r="AA42" s="185">
        <f>'saldo awal'!AA42-Berkurang!AA42+Bertambah!AA42</f>
        <v>0</v>
      </c>
      <c r="AB42" s="10">
        <f>'saldo awal'!AB42-Berkurang!AB42+Bertambah!AB42</f>
        <v>0</v>
      </c>
      <c r="AC42" s="10">
        <f>'saldo awal'!AC42-Berkurang!AC42+Bertambah!AC42</f>
        <v>0</v>
      </c>
      <c r="AD42" s="10">
        <f>'saldo awal'!AD42-Berkurang!AD42+Bertambah!AD42</f>
        <v>0</v>
      </c>
      <c r="AE42" s="10">
        <f>'saldo awal'!AE42-Berkurang!AE42+Bertambah!AE42</f>
        <v>0</v>
      </c>
      <c r="AF42" s="10">
        <f>'saldo awal'!AF42-Berkurang!AF42+Bertambah!AF42</f>
        <v>0</v>
      </c>
      <c r="AG42" s="185">
        <f>'saldo awal'!AG42-Berkurang!AG42+Bertambah!AG42</f>
        <v>0</v>
      </c>
      <c r="AH42" s="10">
        <f>'saldo awal'!AH42-Berkurang!AH42+Bertambah!AH42</f>
        <v>0</v>
      </c>
      <c r="AI42" s="185">
        <f>'saldo awal'!AI42-Berkurang!AI42+Bertambah!AI42</f>
        <v>0</v>
      </c>
      <c r="AJ42" s="10">
        <f>'saldo awal'!AJ42-Berkurang!AJ42+Bertambah!AJ42</f>
        <v>0</v>
      </c>
      <c r="AK42" s="185">
        <f>'saldo awal'!AK42-Berkurang!AK42+Bertambah!AK42</f>
        <v>0</v>
      </c>
      <c r="AL42" s="10">
        <f>'saldo awal'!AL42-Berkurang!AL42+Bertambah!AL42</f>
        <v>0</v>
      </c>
      <c r="AM42" s="185">
        <f>'saldo awal'!AM42-Berkurang!AM42+Bertambah!AM42</f>
        <v>0</v>
      </c>
      <c r="AN42" s="10">
        <f>'saldo awal'!AN42-Berkurang!AN42+Bertambah!AN42</f>
        <v>0</v>
      </c>
      <c r="AO42" s="185">
        <f>'saldo awal'!AO42-Berkurang!AO42+Bertambah!AO42</f>
        <v>0</v>
      </c>
      <c r="AP42" s="10">
        <f>'saldo awal'!AP42-Berkurang!AP42+Bertambah!AP42</f>
        <v>0</v>
      </c>
      <c r="AQ42" s="185">
        <f>'saldo awal'!AQ42-Berkurang!AQ42+Bertambah!AQ42</f>
        <v>0</v>
      </c>
      <c r="AR42" s="10">
        <f>'saldo awal'!AR42-Berkurang!AR42+Bertambah!AR42</f>
        <v>0</v>
      </c>
      <c r="AS42" s="185">
        <f t="shared" si="11"/>
        <v>258</v>
      </c>
      <c r="AT42" s="10">
        <f t="shared" si="11"/>
        <v>2148205079.3299999</v>
      </c>
      <c r="AU42" s="288">
        <f t="shared" si="0"/>
        <v>2</v>
      </c>
      <c r="AV42" s="135">
        <f t="shared" si="1"/>
        <v>772600000</v>
      </c>
      <c r="AW42" s="288">
        <f t="shared" si="2"/>
        <v>252</v>
      </c>
      <c r="AX42" s="106">
        <f t="shared" si="3"/>
        <v>823423513.32999992</v>
      </c>
      <c r="AY42" s="179">
        <f t="shared" si="4"/>
        <v>4</v>
      </c>
      <c r="AZ42" s="106">
        <f t="shared" si="5"/>
        <v>552181566</v>
      </c>
      <c r="BA42" s="179">
        <f t="shared" si="13"/>
        <v>255</v>
      </c>
      <c r="BB42" s="106">
        <f t="shared" si="7"/>
        <v>0</v>
      </c>
      <c r="BC42" s="179">
        <f t="shared" si="8"/>
        <v>0</v>
      </c>
      <c r="BD42" s="106">
        <f t="shared" si="9"/>
        <v>0</v>
      </c>
      <c r="BE42" s="106">
        <f t="shared" si="10"/>
        <v>0</v>
      </c>
    </row>
    <row r="43" spans="1:57">
      <c r="A43" s="84">
        <v>32</v>
      </c>
      <c r="B43" s="51" t="s">
        <v>107</v>
      </c>
      <c r="C43" s="51" t="s">
        <v>108</v>
      </c>
      <c r="D43" s="10" t="s">
        <v>109</v>
      </c>
      <c r="E43" s="185">
        <f>'saldo awal'!E43-Berkurang!E43+Bertambah!E43</f>
        <v>1</v>
      </c>
      <c r="F43" s="10">
        <f>'saldo awal'!F43-Berkurang!F43+Bertambah!F43</f>
        <v>237450000</v>
      </c>
      <c r="G43" s="185">
        <f>'saldo awal'!G43-Berkurang!G43+Bertambah!G43</f>
        <v>1</v>
      </c>
      <c r="H43" s="10">
        <f>'saldo awal'!H43-Berkurang!H43+Bertambah!H43</f>
        <v>7419500</v>
      </c>
      <c r="I43" s="185">
        <f>'saldo awal'!I43-Berkurang!I43+Bertambah!I43</f>
        <v>28</v>
      </c>
      <c r="J43" s="10">
        <f>'saldo awal'!J43-Berkurang!J43+Bertambah!J43</f>
        <v>553165155</v>
      </c>
      <c r="K43" s="185">
        <f>'saldo awal'!K43-Berkurang!K43+Bertambah!K43</f>
        <v>0</v>
      </c>
      <c r="L43" s="10">
        <f>'saldo awal'!L43-Berkurang!L43+Bertambah!L43</f>
        <v>0</v>
      </c>
      <c r="M43" s="185">
        <f>'saldo awal'!M43-Berkurang!M43+Bertambah!M43</f>
        <v>1</v>
      </c>
      <c r="N43" s="10">
        <f>'saldo awal'!N43-Berkurang!N43+Bertambah!N43</f>
        <v>6998200</v>
      </c>
      <c r="O43" s="185">
        <f>'saldo awal'!O43-Berkurang!O43+Bertambah!O43</f>
        <v>138</v>
      </c>
      <c r="P43" s="10">
        <f>'saldo awal'!P43-Berkurang!P43+Bertambah!P43</f>
        <v>148253708.32999998</v>
      </c>
      <c r="Q43" s="185">
        <f>'saldo awal'!Q43-Berkurang!Q43+Bertambah!Q43</f>
        <v>12</v>
      </c>
      <c r="R43" s="10">
        <f>'saldo awal'!R43-Berkurang!R43+Bertambah!R43</f>
        <v>14533625</v>
      </c>
      <c r="S43" s="185">
        <f>'saldo awal'!S43-Berkurang!S43+Bertambah!S43</f>
        <v>0</v>
      </c>
      <c r="T43" s="10">
        <f>'saldo awal'!T43-Berkurang!T43+Bertambah!T43</f>
        <v>0</v>
      </c>
      <c r="U43" s="185">
        <f>'saldo awal'!U43-Berkurang!U43+Bertambah!U43</f>
        <v>0</v>
      </c>
      <c r="V43" s="10">
        <f>'saldo awal'!V43-Berkurang!V43+Bertambah!V43</f>
        <v>0</v>
      </c>
      <c r="W43" s="185">
        <f>'saldo awal'!W43-Berkurang!W43+Bertambah!W43</f>
        <v>0</v>
      </c>
      <c r="X43" s="10">
        <f>'saldo awal'!X43-Berkurang!X43+Bertambah!X43</f>
        <v>0</v>
      </c>
      <c r="Y43" s="185">
        <f>'saldo awal'!Y43-Berkurang!Y43+Bertambah!Y43</f>
        <v>3</v>
      </c>
      <c r="Z43" s="10">
        <f>'saldo awal'!Z43-Berkurang!Z43+Bertambah!Z43</f>
        <v>322473000</v>
      </c>
      <c r="AA43" s="185">
        <f>'saldo awal'!AA43-Berkurang!AA43+Bertambah!AA43</f>
        <v>0</v>
      </c>
      <c r="AB43" s="10">
        <f>'saldo awal'!AB43-Berkurang!AB43+Bertambah!AB43</f>
        <v>0</v>
      </c>
      <c r="AC43" s="10">
        <f>'saldo awal'!AC43-Berkurang!AC43+Bertambah!AC43</f>
        <v>0</v>
      </c>
      <c r="AD43" s="10">
        <f>'saldo awal'!AD43-Berkurang!AD43+Bertambah!AD43</f>
        <v>0</v>
      </c>
      <c r="AE43" s="10">
        <f>'saldo awal'!AE43-Berkurang!AE43+Bertambah!AE43</f>
        <v>0</v>
      </c>
      <c r="AF43" s="10">
        <f>'saldo awal'!AF43-Berkurang!AF43+Bertambah!AF43</f>
        <v>0</v>
      </c>
      <c r="AG43" s="185">
        <f>'saldo awal'!AG43-Berkurang!AG43+Bertambah!AG43</f>
        <v>0</v>
      </c>
      <c r="AH43" s="10">
        <f>'saldo awal'!AH43-Berkurang!AH43+Bertambah!AH43</f>
        <v>0</v>
      </c>
      <c r="AI43" s="185">
        <f>'saldo awal'!AI43-Berkurang!AI43+Bertambah!AI43</f>
        <v>0</v>
      </c>
      <c r="AJ43" s="10">
        <f>'saldo awal'!AJ43-Berkurang!AJ43+Bertambah!AJ43</f>
        <v>0</v>
      </c>
      <c r="AK43" s="185">
        <f>'saldo awal'!AK43-Berkurang!AK43+Bertambah!AK43</f>
        <v>0</v>
      </c>
      <c r="AL43" s="10">
        <f>'saldo awal'!AL43-Berkurang!AL43+Bertambah!AL43</f>
        <v>0</v>
      </c>
      <c r="AM43" s="185">
        <f>'saldo awal'!AM43-Berkurang!AM43+Bertambah!AM43</f>
        <v>0</v>
      </c>
      <c r="AN43" s="10">
        <f>'saldo awal'!AN43-Berkurang!AN43+Bertambah!AN43</f>
        <v>0</v>
      </c>
      <c r="AO43" s="185">
        <f>'saldo awal'!AO43-Berkurang!AO43+Bertambah!AO43</f>
        <v>0</v>
      </c>
      <c r="AP43" s="10">
        <f>'saldo awal'!AP43-Berkurang!AP43+Bertambah!AP43</f>
        <v>0</v>
      </c>
      <c r="AQ43" s="185">
        <f>'saldo awal'!AQ43-Berkurang!AQ43+Bertambah!AQ43</f>
        <v>0</v>
      </c>
      <c r="AR43" s="10">
        <f>'saldo awal'!AR43-Berkurang!AR43+Bertambah!AR43</f>
        <v>0</v>
      </c>
      <c r="AS43" s="185">
        <f t="shared" si="11"/>
        <v>184</v>
      </c>
      <c r="AT43" s="10">
        <f t="shared" si="11"/>
        <v>1290293188.3299999</v>
      </c>
      <c r="AU43" s="288">
        <f t="shared" si="0"/>
        <v>1</v>
      </c>
      <c r="AV43" s="135">
        <f t="shared" si="1"/>
        <v>237450000</v>
      </c>
      <c r="AW43" s="288">
        <f t="shared" si="2"/>
        <v>180</v>
      </c>
      <c r="AX43" s="106">
        <f t="shared" si="3"/>
        <v>730370188.32999992</v>
      </c>
      <c r="AY43" s="179">
        <f t="shared" si="4"/>
        <v>3</v>
      </c>
      <c r="AZ43" s="106">
        <f t="shared" si="5"/>
        <v>322473000</v>
      </c>
      <c r="BA43" s="179">
        <f t="shared" si="13"/>
        <v>182</v>
      </c>
      <c r="BB43" s="106">
        <f t="shared" si="7"/>
        <v>0</v>
      </c>
      <c r="BC43" s="179">
        <f t="shared" si="8"/>
        <v>0</v>
      </c>
      <c r="BD43" s="106">
        <f t="shared" si="9"/>
        <v>0</v>
      </c>
      <c r="BE43" s="106">
        <f t="shared" si="10"/>
        <v>0</v>
      </c>
    </row>
    <row r="44" spans="1:57">
      <c r="A44" s="84">
        <v>33</v>
      </c>
      <c r="B44" s="51" t="s">
        <v>110</v>
      </c>
      <c r="C44" s="51" t="s">
        <v>111</v>
      </c>
      <c r="D44" s="10" t="s">
        <v>112</v>
      </c>
      <c r="E44" s="185">
        <f>'saldo awal'!E44-Berkurang!E44+Bertambah!E44</f>
        <v>1</v>
      </c>
      <c r="F44" s="10">
        <f>'saldo awal'!F44-Berkurang!F44+Bertambah!F44</f>
        <v>181950000</v>
      </c>
      <c r="G44" s="185">
        <f>'saldo awal'!G44-Berkurang!G44+Bertambah!G44</f>
        <v>1</v>
      </c>
      <c r="H44" s="10">
        <f>'saldo awal'!H44-Berkurang!H44+Bertambah!H44</f>
        <v>7419500</v>
      </c>
      <c r="I44" s="185">
        <f>'saldo awal'!I44-Berkurang!I44+Bertambah!I44</f>
        <v>23</v>
      </c>
      <c r="J44" s="10">
        <f>'saldo awal'!J44-Berkurang!J44+Bertambah!J44</f>
        <v>501728217</v>
      </c>
      <c r="K44" s="185">
        <f>'saldo awal'!K44-Berkurang!K44+Bertambah!K44</f>
        <v>0</v>
      </c>
      <c r="L44" s="10">
        <f>'saldo awal'!L44-Berkurang!L44+Bertambah!L44</f>
        <v>0</v>
      </c>
      <c r="M44" s="185">
        <f>'saldo awal'!M44-Berkurang!M44+Bertambah!M44</f>
        <v>1</v>
      </c>
      <c r="N44" s="10">
        <f>'saldo awal'!N44-Berkurang!N44+Bertambah!N44</f>
        <v>6998200</v>
      </c>
      <c r="O44" s="185">
        <f>'saldo awal'!O44-Berkurang!O44+Bertambah!O44</f>
        <v>143</v>
      </c>
      <c r="P44" s="10">
        <f>'saldo awal'!P44-Berkurang!P44+Bertambah!P44</f>
        <v>177450325.33000001</v>
      </c>
      <c r="Q44" s="185">
        <f>'saldo awal'!Q44-Berkurang!Q44+Bertambah!Q44</f>
        <v>1</v>
      </c>
      <c r="R44" s="10">
        <f>'saldo awal'!R44-Berkurang!R44+Bertambah!R44</f>
        <v>200000</v>
      </c>
      <c r="S44" s="185">
        <f>'saldo awal'!S44-Berkurang!S44+Bertambah!S44</f>
        <v>0</v>
      </c>
      <c r="T44" s="10">
        <f>'saldo awal'!T44-Berkurang!T44+Bertambah!T44</f>
        <v>0</v>
      </c>
      <c r="U44" s="185">
        <f>'saldo awal'!U44-Berkurang!U44+Bertambah!U44</f>
        <v>0</v>
      </c>
      <c r="V44" s="10">
        <f>'saldo awal'!V44-Berkurang!V44+Bertambah!V44</f>
        <v>0</v>
      </c>
      <c r="W44" s="185">
        <f>'saldo awal'!W44-Berkurang!W44+Bertambah!W44</f>
        <v>0</v>
      </c>
      <c r="X44" s="10">
        <f>'saldo awal'!X44-Berkurang!X44+Bertambah!X44</f>
        <v>0</v>
      </c>
      <c r="Y44" s="185">
        <f>'saldo awal'!Y44-Berkurang!Y44+Bertambah!Y44</f>
        <v>10</v>
      </c>
      <c r="Z44" s="10">
        <f>'saldo awal'!Z44-Berkurang!Z44+Bertambah!Z44</f>
        <v>287064285</v>
      </c>
      <c r="AA44" s="185">
        <f>'saldo awal'!AA44-Berkurang!AA44+Bertambah!AA44</f>
        <v>0</v>
      </c>
      <c r="AB44" s="10">
        <f>'saldo awal'!AB44-Berkurang!AB44+Bertambah!AB44</f>
        <v>0</v>
      </c>
      <c r="AC44" s="10">
        <f>'saldo awal'!AC44-Berkurang!AC44+Bertambah!AC44</f>
        <v>0</v>
      </c>
      <c r="AD44" s="10">
        <f>'saldo awal'!AD44-Berkurang!AD44+Bertambah!AD44</f>
        <v>0</v>
      </c>
      <c r="AE44" s="10">
        <f>'saldo awal'!AE44-Berkurang!AE44+Bertambah!AE44</f>
        <v>0</v>
      </c>
      <c r="AF44" s="10">
        <f>'saldo awal'!AF44-Berkurang!AF44+Bertambah!AF44</f>
        <v>0</v>
      </c>
      <c r="AG44" s="185">
        <f>'saldo awal'!AG44-Berkurang!AG44+Bertambah!AG44</f>
        <v>0</v>
      </c>
      <c r="AH44" s="10">
        <f>'saldo awal'!AH44-Berkurang!AH44+Bertambah!AH44</f>
        <v>0</v>
      </c>
      <c r="AI44" s="185">
        <f>'saldo awal'!AI44-Berkurang!AI44+Bertambah!AI44</f>
        <v>0</v>
      </c>
      <c r="AJ44" s="10">
        <f>'saldo awal'!AJ44-Berkurang!AJ44+Bertambah!AJ44</f>
        <v>0</v>
      </c>
      <c r="AK44" s="185">
        <f>'saldo awal'!AK44-Berkurang!AK44+Bertambah!AK44</f>
        <v>0</v>
      </c>
      <c r="AL44" s="10">
        <f>'saldo awal'!AL44-Berkurang!AL44+Bertambah!AL44</f>
        <v>0</v>
      </c>
      <c r="AM44" s="185">
        <f>'saldo awal'!AM44-Berkurang!AM44+Bertambah!AM44</f>
        <v>0</v>
      </c>
      <c r="AN44" s="10">
        <f>'saldo awal'!AN44-Berkurang!AN44+Bertambah!AN44</f>
        <v>0</v>
      </c>
      <c r="AO44" s="185">
        <f>'saldo awal'!AO44-Berkurang!AO44+Bertambah!AO44</f>
        <v>0</v>
      </c>
      <c r="AP44" s="10">
        <f>'saldo awal'!AP44-Berkurang!AP44+Bertambah!AP44</f>
        <v>0</v>
      </c>
      <c r="AQ44" s="185">
        <f>'saldo awal'!AQ44-Berkurang!AQ44+Bertambah!AQ44</f>
        <v>0</v>
      </c>
      <c r="AR44" s="10">
        <f>'saldo awal'!AR44-Berkurang!AR44+Bertambah!AR44</f>
        <v>0</v>
      </c>
      <c r="AS44" s="185">
        <f t="shared" si="11"/>
        <v>180</v>
      </c>
      <c r="AT44" s="10">
        <f t="shared" si="11"/>
        <v>1162810527.3299999</v>
      </c>
      <c r="AU44" s="288">
        <f t="shared" si="0"/>
        <v>1</v>
      </c>
      <c r="AV44" s="135">
        <f t="shared" si="1"/>
        <v>181950000</v>
      </c>
      <c r="AW44" s="288">
        <f t="shared" si="2"/>
        <v>169</v>
      </c>
      <c r="AX44" s="106">
        <f t="shared" si="3"/>
        <v>693796242.33000004</v>
      </c>
      <c r="AY44" s="179">
        <f t="shared" si="4"/>
        <v>10</v>
      </c>
      <c r="AZ44" s="106">
        <f t="shared" si="5"/>
        <v>287064285</v>
      </c>
      <c r="BA44" s="179">
        <f t="shared" si="13"/>
        <v>178</v>
      </c>
      <c r="BB44" s="106">
        <f t="shared" si="7"/>
        <v>0</v>
      </c>
      <c r="BC44" s="179">
        <f t="shared" si="8"/>
        <v>0</v>
      </c>
      <c r="BD44" s="106">
        <f t="shared" si="9"/>
        <v>0</v>
      </c>
      <c r="BE44" s="106">
        <f t="shared" si="10"/>
        <v>0</v>
      </c>
    </row>
    <row r="45" spans="1:57">
      <c r="A45" s="84">
        <v>34</v>
      </c>
      <c r="B45" s="51" t="s">
        <v>113</v>
      </c>
      <c r="C45" s="51" t="s">
        <v>114</v>
      </c>
      <c r="D45" s="10" t="s">
        <v>115</v>
      </c>
      <c r="E45" s="185">
        <f>'saldo awal'!E45-Berkurang!E45+Bertambah!E45</f>
        <v>2</v>
      </c>
      <c r="F45" s="10">
        <f>'saldo awal'!F45-Berkurang!F45+Bertambah!F45</f>
        <v>182500000</v>
      </c>
      <c r="G45" s="185">
        <f>'saldo awal'!G45-Berkurang!G45+Bertambah!G45</f>
        <v>1</v>
      </c>
      <c r="H45" s="10">
        <f>'saldo awal'!H45-Berkurang!H45+Bertambah!H45</f>
        <v>7419500</v>
      </c>
      <c r="I45" s="185">
        <f>'saldo awal'!I45-Berkurang!I45+Bertambah!I45</f>
        <v>33</v>
      </c>
      <c r="J45" s="10">
        <f>'saldo awal'!J45-Berkurang!J45+Bertambah!J45</f>
        <v>622405555</v>
      </c>
      <c r="K45" s="185">
        <f>'saldo awal'!K45-Berkurang!K45+Bertambah!K45</f>
        <v>0</v>
      </c>
      <c r="L45" s="10">
        <f>'saldo awal'!L45-Berkurang!L45+Bertambah!L45</f>
        <v>0</v>
      </c>
      <c r="M45" s="185">
        <f>'saldo awal'!M45-Berkurang!M45+Bertambah!M45</f>
        <v>1</v>
      </c>
      <c r="N45" s="10">
        <f>'saldo awal'!N45-Berkurang!N45+Bertambah!N45</f>
        <v>6998200</v>
      </c>
      <c r="O45" s="185">
        <f>'saldo awal'!O45-Berkurang!O45+Bertambah!O45</f>
        <v>152</v>
      </c>
      <c r="P45" s="10">
        <f>'saldo awal'!P45-Berkurang!P45+Bertambah!P45</f>
        <v>118582600</v>
      </c>
      <c r="Q45" s="185">
        <f>'saldo awal'!Q45-Berkurang!Q45+Bertambah!Q45</f>
        <v>3</v>
      </c>
      <c r="R45" s="10">
        <f>'saldo awal'!R45-Berkurang!R45+Bertambah!R45</f>
        <v>5000000</v>
      </c>
      <c r="S45" s="185">
        <f>'saldo awal'!S45-Berkurang!S45+Bertambah!S45</f>
        <v>0</v>
      </c>
      <c r="T45" s="10">
        <f>'saldo awal'!T45-Berkurang!T45+Bertambah!T45</f>
        <v>0</v>
      </c>
      <c r="U45" s="185">
        <f>'saldo awal'!U45-Berkurang!U45+Bertambah!U45</f>
        <v>0</v>
      </c>
      <c r="V45" s="10">
        <f>'saldo awal'!V45-Berkurang!V45+Bertambah!V45</f>
        <v>0</v>
      </c>
      <c r="W45" s="185">
        <f>'saldo awal'!W45-Berkurang!W45+Bertambah!W45</f>
        <v>0</v>
      </c>
      <c r="X45" s="10">
        <f>'saldo awal'!X45-Berkurang!X45+Bertambah!X45</f>
        <v>0</v>
      </c>
      <c r="Y45" s="185">
        <f>'saldo awal'!Y45-Berkurang!Y45+Bertambah!Y45</f>
        <v>5</v>
      </c>
      <c r="Z45" s="10">
        <f>'saldo awal'!Z45-Berkurang!Z45+Bertambah!Z45</f>
        <v>810908300</v>
      </c>
      <c r="AA45" s="185">
        <f>'saldo awal'!AA45-Berkurang!AA45+Bertambah!AA45</f>
        <v>0</v>
      </c>
      <c r="AB45" s="10">
        <f>'saldo awal'!AB45-Berkurang!AB45+Bertambah!AB45</f>
        <v>0</v>
      </c>
      <c r="AC45" s="10">
        <f>'saldo awal'!AC45-Berkurang!AC45+Bertambah!AC45</f>
        <v>0</v>
      </c>
      <c r="AD45" s="10">
        <f>'saldo awal'!AD45-Berkurang!AD45+Bertambah!AD45</f>
        <v>0</v>
      </c>
      <c r="AE45" s="10">
        <f>'saldo awal'!AE45-Berkurang!AE45+Bertambah!AE45</f>
        <v>0</v>
      </c>
      <c r="AF45" s="10">
        <f>'saldo awal'!AF45-Berkurang!AF45+Bertambah!AF45</f>
        <v>0</v>
      </c>
      <c r="AG45" s="185">
        <f>'saldo awal'!AG45-Berkurang!AG45+Bertambah!AG45</f>
        <v>0</v>
      </c>
      <c r="AH45" s="10">
        <f>'saldo awal'!AH45-Berkurang!AH45+Bertambah!AH45</f>
        <v>0</v>
      </c>
      <c r="AI45" s="185">
        <f>'saldo awal'!AI45-Berkurang!AI45+Bertambah!AI45</f>
        <v>0</v>
      </c>
      <c r="AJ45" s="10">
        <f>'saldo awal'!AJ45-Berkurang!AJ45+Bertambah!AJ45</f>
        <v>0</v>
      </c>
      <c r="AK45" s="185">
        <f>'saldo awal'!AK45-Berkurang!AK45+Bertambah!AK45</f>
        <v>1</v>
      </c>
      <c r="AL45" s="10">
        <f>'saldo awal'!AL45-Berkurang!AL45+Bertambah!AL45</f>
        <v>50000</v>
      </c>
      <c r="AM45" s="185">
        <f>'saldo awal'!AM45-Berkurang!AM45+Bertambah!AM45</f>
        <v>6</v>
      </c>
      <c r="AN45" s="10">
        <f>'saldo awal'!AN45-Berkurang!AN45+Bertambah!AN45</f>
        <v>200000</v>
      </c>
      <c r="AO45" s="185">
        <f>'saldo awal'!AO45-Berkurang!AO45+Bertambah!AO45</f>
        <v>0</v>
      </c>
      <c r="AP45" s="10">
        <f>'saldo awal'!AP45-Berkurang!AP45+Bertambah!AP45</f>
        <v>0</v>
      </c>
      <c r="AQ45" s="185">
        <f>'saldo awal'!AQ45-Berkurang!AQ45+Bertambah!AQ45</f>
        <v>0</v>
      </c>
      <c r="AR45" s="10">
        <f>'saldo awal'!AR45-Berkurang!AR45+Bertambah!AR45</f>
        <v>0</v>
      </c>
      <c r="AS45" s="185">
        <f t="shared" si="11"/>
        <v>204</v>
      </c>
      <c r="AT45" s="10">
        <f t="shared" si="11"/>
        <v>1754064155</v>
      </c>
      <c r="AU45" s="288">
        <f t="shared" si="0"/>
        <v>2</v>
      </c>
      <c r="AV45" s="135">
        <f t="shared" si="1"/>
        <v>182500000</v>
      </c>
      <c r="AW45" s="288">
        <f t="shared" si="2"/>
        <v>190</v>
      </c>
      <c r="AX45" s="106">
        <f t="shared" si="3"/>
        <v>760405855</v>
      </c>
      <c r="AY45" s="179">
        <f t="shared" si="4"/>
        <v>5</v>
      </c>
      <c r="AZ45" s="106">
        <f t="shared" si="5"/>
        <v>810908300</v>
      </c>
      <c r="BA45" s="179">
        <f t="shared" si="13"/>
        <v>194</v>
      </c>
      <c r="BB45" s="106">
        <f t="shared" si="7"/>
        <v>0</v>
      </c>
      <c r="BC45" s="179">
        <f t="shared" si="8"/>
        <v>7</v>
      </c>
      <c r="BD45" s="106">
        <f t="shared" si="9"/>
        <v>250000</v>
      </c>
      <c r="BE45" s="106">
        <f t="shared" si="10"/>
        <v>0</v>
      </c>
    </row>
    <row r="46" spans="1:57">
      <c r="A46" s="84">
        <v>35</v>
      </c>
      <c r="B46" s="51" t="s">
        <v>116</v>
      </c>
      <c r="C46" s="51" t="s">
        <v>117</v>
      </c>
      <c r="D46" s="10" t="s">
        <v>118</v>
      </c>
      <c r="E46" s="185">
        <f>'saldo awal'!E46-Berkurang!E46+Bertambah!E46</f>
        <v>1</v>
      </c>
      <c r="F46" s="10">
        <f>'saldo awal'!F46-Berkurang!F46+Bertambah!F46</f>
        <v>796250000</v>
      </c>
      <c r="G46" s="185">
        <f>'saldo awal'!G46-Berkurang!G46+Bertambah!G46</f>
        <v>2</v>
      </c>
      <c r="H46" s="10">
        <f>'saldo awal'!H46-Berkurang!H46+Bertambah!H46</f>
        <v>10419500</v>
      </c>
      <c r="I46" s="185">
        <f>'saldo awal'!I46-Berkurang!I46+Bertambah!I46</f>
        <v>38</v>
      </c>
      <c r="J46" s="10">
        <f>'saldo awal'!J46-Berkurang!J46+Bertambah!J46</f>
        <v>650953544</v>
      </c>
      <c r="K46" s="185">
        <f>'saldo awal'!K46-Berkurang!K46+Bertambah!K46</f>
        <v>0</v>
      </c>
      <c r="L46" s="10">
        <f>'saldo awal'!L46-Berkurang!L46+Bertambah!L46</f>
        <v>0</v>
      </c>
      <c r="M46" s="185">
        <f>'saldo awal'!M46-Berkurang!M46+Bertambah!M46</f>
        <v>1</v>
      </c>
      <c r="N46" s="10">
        <f>'saldo awal'!N46-Berkurang!N46+Bertambah!N46</f>
        <v>6998200</v>
      </c>
      <c r="O46" s="185">
        <f>'saldo awal'!O46-Berkurang!O46+Bertambah!O46</f>
        <v>165</v>
      </c>
      <c r="P46" s="10">
        <f>'saldo awal'!P46-Berkurang!P46+Bertambah!P46</f>
        <v>207700608.33000001</v>
      </c>
      <c r="Q46" s="185">
        <f>'saldo awal'!Q46-Berkurang!Q46+Bertambah!Q46</f>
        <v>8</v>
      </c>
      <c r="R46" s="10">
        <f>'saldo awal'!R46-Berkurang!R46+Bertambah!R46</f>
        <v>23924600</v>
      </c>
      <c r="S46" s="185">
        <f>'saldo awal'!S46-Berkurang!S46+Bertambah!S46</f>
        <v>0</v>
      </c>
      <c r="T46" s="10">
        <f>'saldo awal'!T46-Berkurang!T46+Bertambah!T46</f>
        <v>0</v>
      </c>
      <c r="U46" s="185">
        <f>'saldo awal'!U46-Berkurang!U46+Bertambah!U46</f>
        <v>0</v>
      </c>
      <c r="V46" s="10">
        <f>'saldo awal'!V46-Berkurang!V46+Bertambah!V46</f>
        <v>0</v>
      </c>
      <c r="W46" s="185">
        <f>'saldo awal'!W46-Berkurang!W46+Bertambah!W46</f>
        <v>0</v>
      </c>
      <c r="X46" s="10">
        <f>'saldo awal'!X46-Berkurang!X46+Bertambah!X46</f>
        <v>0</v>
      </c>
      <c r="Y46" s="185">
        <f>'saldo awal'!Y46-Berkurang!Y46+Bertambah!Y46</f>
        <v>5</v>
      </c>
      <c r="Z46" s="10">
        <f>'saldo awal'!Z46-Berkurang!Z46+Bertambah!Z46</f>
        <v>950590458</v>
      </c>
      <c r="AA46" s="185">
        <f>'saldo awal'!AA46-Berkurang!AA46+Bertambah!AA46</f>
        <v>0</v>
      </c>
      <c r="AB46" s="10">
        <f>'saldo awal'!AB46-Berkurang!AB46+Bertambah!AB46</f>
        <v>0</v>
      </c>
      <c r="AC46" s="10">
        <f>'saldo awal'!AC46-Berkurang!AC46+Bertambah!AC46</f>
        <v>0</v>
      </c>
      <c r="AD46" s="10">
        <f>'saldo awal'!AD46-Berkurang!AD46+Bertambah!AD46</f>
        <v>0</v>
      </c>
      <c r="AE46" s="10">
        <f>'saldo awal'!AE46-Berkurang!AE46+Bertambah!AE46</f>
        <v>0</v>
      </c>
      <c r="AF46" s="10">
        <f>'saldo awal'!AF46-Berkurang!AF46+Bertambah!AF46</f>
        <v>0</v>
      </c>
      <c r="AG46" s="185">
        <f>'saldo awal'!AG46-Berkurang!AG46+Bertambah!AG46</f>
        <v>0</v>
      </c>
      <c r="AH46" s="10">
        <f>'saldo awal'!AH46-Berkurang!AH46+Bertambah!AH46</f>
        <v>0</v>
      </c>
      <c r="AI46" s="185">
        <f>'saldo awal'!AI46-Berkurang!AI46+Bertambah!AI46</f>
        <v>0</v>
      </c>
      <c r="AJ46" s="10">
        <f>'saldo awal'!AJ46-Berkurang!AJ46+Bertambah!AJ46</f>
        <v>0</v>
      </c>
      <c r="AK46" s="185">
        <f>'saldo awal'!AK46-Berkurang!AK46+Bertambah!AK46</f>
        <v>201</v>
      </c>
      <c r="AL46" s="10">
        <f>'saldo awal'!AL46-Berkurang!AL46+Bertambah!AL46</f>
        <v>1100000</v>
      </c>
      <c r="AM46" s="185">
        <v>0</v>
      </c>
      <c r="AN46" s="10">
        <f>'saldo awal'!AN46-Berkurang!AN46+Bertambah!AN46</f>
        <v>0</v>
      </c>
      <c r="AO46" s="185">
        <f>'saldo awal'!AO46-Berkurang!AO46+Bertambah!AO46</f>
        <v>0</v>
      </c>
      <c r="AP46" s="10">
        <f>'saldo awal'!AP46-Berkurang!AP46+Bertambah!AP46</f>
        <v>0</v>
      </c>
      <c r="AQ46" s="185">
        <f>'saldo awal'!AQ46-Berkurang!AQ46+Bertambah!AQ46</f>
        <v>0</v>
      </c>
      <c r="AR46" s="10">
        <f>'saldo awal'!AR46-Berkurang!AR46+Bertambah!AR46</f>
        <v>0</v>
      </c>
      <c r="AS46" s="10">
        <f>E46+G46+I46+K46+M46+O46+Q46+S46+U46+W46+Y46+AA46+AC46+AE46+AG46+AI46+AK46+AM46+AO46+AQ46</f>
        <v>421</v>
      </c>
      <c r="AT46" s="10">
        <f t="shared" si="11"/>
        <v>2647936910.3299999</v>
      </c>
      <c r="AU46" s="288">
        <f t="shared" si="0"/>
        <v>1</v>
      </c>
      <c r="AV46" s="135">
        <f t="shared" si="1"/>
        <v>796250000</v>
      </c>
      <c r="AW46" s="288">
        <f t="shared" si="2"/>
        <v>214</v>
      </c>
      <c r="AX46" s="106">
        <f t="shared" si="3"/>
        <v>899996452.33000004</v>
      </c>
      <c r="AY46" s="179">
        <f t="shared" si="4"/>
        <v>5</v>
      </c>
      <c r="AZ46" s="106">
        <f t="shared" si="5"/>
        <v>950590458</v>
      </c>
      <c r="BA46" s="179">
        <f t="shared" si="13"/>
        <v>217</v>
      </c>
      <c r="BB46" s="106">
        <f t="shared" si="7"/>
        <v>0</v>
      </c>
      <c r="BC46" s="179">
        <f t="shared" si="8"/>
        <v>201</v>
      </c>
      <c r="BD46" s="106">
        <f t="shared" si="9"/>
        <v>1100000</v>
      </c>
      <c r="BE46" s="106">
        <f t="shared" si="10"/>
        <v>0</v>
      </c>
    </row>
    <row r="47" spans="1:57">
      <c r="A47" s="84">
        <v>36</v>
      </c>
      <c r="B47" s="51" t="s">
        <v>119</v>
      </c>
      <c r="C47" s="51" t="s">
        <v>120</v>
      </c>
      <c r="D47" s="10" t="s">
        <v>121</v>
      </c>
      <c r="E47" s="185">
        <f>'saldo awal'!E47-Berkurang!E47+Bertambah!E47</f>
        <v>2</v>
      </c>
      <c r="F47" s="10">
        <f>'saldo awal'!F47-Berkurang!F47+Bertambah!F47</f>
        <v>290000000</v>
      </c>
      <c r="G47" s="185">
        <f>'saldo awal'!G47-Berkurang!G47+Bertambah!G47</f>
        <v>1</v>
      </c>
      <c r="H47" s="10">
        <f>'saldo awal'!H47-Berkurang!H47+Bertambah!H47</f>
        <v>7419500</v>
      </c>
      <c r="I47" s="185">
        <f>'saldo awal'!I47-Berkurang!I47+Bertambah!I47</f>
        <v>35</v>
      </c>
      <c r="J47" s="10">
        <f>'saldo awal'!J47-Berkurang!J47+Bertambah!J47</f>
        <v>618757955</v>
      </c>
      <c r="K47" s="185">
        <f>'saldo awal'!K47-Berkurang!K47+Bertambah!K47</f>
        <v>0</v>
      </c>
      <c r="L47" s="10">
        <f>'saldo awal'!L47-Berkurang!L47+Bertambah!L47</f>
        <v>0</v>
      </c>
      <c r="M47" s="185">
        <f>'saldo awal'!M47-Berkurang!M47+Bertambah!M47</f>
        <v>1</v>
      </c>
      <c r="N47" s="10">
        <f>'saldo awal'!N47-Berkurang!N47+Bertambah!N47</f>
        <v>6998200</v>
      </c>
      <c r="O47" s="185">
        <f>'saldo awal'!O47-Berkurang!O47+Bertambah!O47</f>
        <v>126</v>
      </c>
      <c r="P47" s="10">
        <f>'saldo awal'!P47-Berkurang!P47+Bertambah!P47</f>
        <v>104322708.33</v>
      </c>
      <c r="Q47" s="185">
        <f>'saldo awal'!Q47-Berkurang!Q47+Bertambah!Q47</f>
        <v>7</v>
      </c>
      <c r="R47" s="10">
        <f>'saldo awal'!R47-Berkurang!R47+Bertambah!R47</f>
        <v>16800000</v>
      </c>
      <c r="S47" s="185">
        <f>'saldo awal'!S47-Berkurang!S47+Bertambah!S47</f>
        <v>0</v>
      </c>
      <c r="T47" s="10">
        <f>'saldo awal'!T47-Berkurang!T47+Bertambah!T47</f>
        <v>0</v>
      </c>
      <c r="U47" s="185">
        <f>'saldo awal'!U47-Berkurang!U47+Bertambah!U47</f>
        <v>0</v>
      </c>
      <c r="V47" s="10">
        <f>'saldo awal'!V47-Berkurang!V47+Bertambah!V47</f>
        <v>0</v>
      </c>
      <c r="W47" s="185">
        <f>'saldo awal'!W47-Berkurang!W47+Bertambah!W47</f>
        <v>0</v>
      </c>
      <c r="X47" s="10">
        <f>'saldo awal'!X47-Berkurang!X47+Bertambah!X47</f>
        <v>0</v>
      </c>
      <c r="Y47" s="185">
        <f>'saldo awal'!Y47-Berkurang!Y47+Bertambah!Y47</f>
        <v>6</v>
      </c>
      <c r="Z47" s="10">
        <f>'saldo awal'!Z47-Berkurang!Z47+Bertambah!Z47</f>
        <v>842065000</v>
      </c>
      <c r="AA47" s="185">
        <f>'saldo awal'!AA47-Berkurang!AA47+Bertambah!AA47</f>
        <v>0</v>
      </c>
      <c r="AB47" s="10">
        <f>'saldo awal'!AB47-Berkurang!AB47+Bertambah!AB47</f>
        <v>0</v>
      </c>
      <c r="AC47" s="10">
        <f>'saldo awal'!AC47-Berkurang!AC47+Bertambah!AC47</f>
        <v>0</v>
      </c>
      <c r="AD47" s="10">
        <f>'saldo awal'!AD47-Berkurang!AD47+Bertambah!AD47</f>
        <v>0</v>
      </c>
      <c r="AE47" s="10">
        <f>'saldo awal'!AE47-Berkurang!AE47+Bertambah!AE47</f>
        <v>0</v>
      </c>
      <c r="AF47" s="10">
        <f>'saldo awal'!AF47-Berkurang!AF47+Bertambah!AF47</f>
        <v>0</v>
      </c>
      <c r="AG47" s="185">
        <f>'saldo awal'!AG47-Berkurang!AG47+Bertambah!AG47</f>
        <v>0</v>
      </c>
      <c r="AH47" s="10">
        <f>'saldo awal'!AH47-Berkurang!AH47+Bertambah!AH47</f>
        <v>0</v>
      </c>
      <c r="AI47" s="185">
        <f>'saldo awal'!AI47-Berkurang!AI47+Bertambah!AI47</f>
        <v>0</v>
      </c>
      <c r="AJ47" s="10">
        <f>'saldo awal'!AJ47-Berkurang!AJ47+Bertambah!AJ47</f>
        <v>0</v>
      </c>
      <c r="AK47" s="185">
        <f>'saldo awal'!AK47-Berkurang!AK47+Bertambah!AK47</f>
        <v>147</v>
      </c>
      <c r="AL47" s="10">
        <f>'saldo awal'!AL47-Berkurang!AL47+Bertambah!AL47</f>
        <v>2165000</v>
      </c>
      <c r="AM47" s="185">
        <f>'saldo awal'!AM47-Berkurang!AM47+Bertambah!AM47</f>
        <v>1</v>
      </c>
      <c r="AN47" s="10">
        <f>'saldo awal'!AN47-Berkurang!AN47+Bertambah!AN47</f>
        <v>15000</v>
      </c>
      <c r="AO47" s="185">
        <f>'saldo awal'!AO47-Berkurang!AO47+Bertambah!AO47</f>
        <v>0</v>
      </c>
      <c r="AP47" s="10">
        <f>'saldo awal'!AP47-Berkurang!AP47+Bertambah!AP47</f>
        <v>0</v>
      </c>
      <c r="AQ47" s="185">
        <f>'saldo awal'!AQ47-Berkurang!AQ47+Bertambah!AQ47</f>
        <v>0</v>
      </c>
      <c r="AR47" s="10">
        <f>'saldo awal'!AR47-Berkurang!AR47+Bertambah!AR47</f>
        <v>0</v>
      </c>
      <c r="AS47" s="185">
        <f t="shared" si="11"/>
        <v>326</v>
      </c>
      <c r="AT47" s="10">
        <f t="shared" si="11"/>
        <v>1888543363.3299999</v>
      </c>
      <c r="AU47" s="288">
        <f t="shared" si="0"/>
        <v>2</v>
      </c>
      <c r="AV47" s="135">
        <f t="shared" si="1"/>
        <v>290000000</v>
      </c>
      <c r="AW47" s="288">
        <f t="shared" si="2"/>
        <v>170</v>
      </c>
      <c r="AX47" s="106">
        <f t="shared" si="3"/>
        <v>754298363.33000004</v>
      </c>
      <c r="AY47" s="179">
        <f t="shared" si="4"/>
        <v>6</v>
      </c>
      <c r="AZ47" s="106">
        <f t="shared" si="5"/>
        <v>842065000</v>
      </c>
      <c r="BA47" s="179">
        <f t="shared" si="13"/>
        <v>175</v>
      </c>
      <c r="BB47" s="106">
        <f t="shared" si="7"/>
        <v>0</v>
      </c>
      <c r="BC47" s="179">
        <f t="shared" si="8"/>
        <v>148</v>
      </c>
      <c r="BD47" s="106">
        <f t="shared" si="9"/>
        <v>2180000</v>
      </c>
      <c r="BE47" s="106">
        <f t="shared" si="10"/>
        <v>0</v>
      </c>
    </row>
    <row r="48" spans="1:57">
      <c r="A48" s="84">
        <v>37</v>
      </c>
      <c r="B48" s="51" t="s">
        <v>122</v>
      </c>
      <c r="C48" s="51" t="s">
        <v>123</v>
      </c>
      <c r="D48" s="10" t="s">
        <v>124</v>
      </c>
      <c r="E48" s="185">
        <f>'saldo awal'!E48-Berkurang!E48+Bertambah!E48</f>
        <v>39</v>
      </c>
      <c r="F48" s="10">
        <f>'saldo awal'!F48-Berkurang!F48+Bertambah!F48</f>
        <v>11991065178</v>
      </c>
      <c r="G48" s="185">
        <f>'saldo awal'!G48-Berkurang!G48+Bertambah!G48</f>
        <v>0</v>
      </c>
      <c r="H48" s="10">
        <f>'saldo awal'!H48-Berkurang!H48+Bertambah!H48</f>
        <v>0</v>
      </c>
      <c r="I48" s="185">
        <f>'saldo awal'!I48-Berkurang!I48+Bertambah!I48</f>
        <v>2</v>
      </c>
      <c r="J48" s="10">
        <f>'saldo awal'!J48-Berkurang!J48+Bertambah!J48</f>
        <v>24647600</v>
      </c>
      <c r="K48" s="185">
        <f>'saldo awal'!K48-Berkurang!K48+Bertambah!K48</f>
        <v>0</v>
      </c>
      <c r="L48" s="10">
        <f>'saldo awal'!L48-Berkurang!L48+Bertambah!L48</f>
        <v>0</v>
      </c>
      <c r="M48" s="185">
        <f>'saldo awal'!M48-Berkurang!M48+Bertambah!M48</f>
        <v>0</v>
      </c>
      <c r="N48" s="10">
        <f>'saldo awal'!N48-Berkurang!N48+Bertambah!N48</f>
        <v>0</v>
      </c>
      <c r="O48" s="185">
        <f>'saldo awal'!O48-Berkurang!O48+Bertambah!O48</f>
        <v>373</v>
      </c>
      <c r="P48" s="10">
        <f>'saldo awal'!P48-Berkurang!P48+Bertambah!P48</f>
        <v>80840900</v>
      </c>
      <c r="Q48" s="185">
        <f>'saldo awal'!Q48-Berkurang!Q48+Bertambah!Q48</f>
        <v>6</v>
      </c>
      <c r="R48" s="10">
        <f>'saldo awal'!R48-Berkurang!R48+Bertambah!R48</f>
        <v>24003000</v>
      </c>
      <c r="S48" s="185">
        <f>'saldo awal'!S48-Berkurang!S48+Bertambah!S48</f>
        <v>0</v>
      </c>
      <c r="T48" s="10">
        <f>'saldo awal'!T48-Berkurang!T48+Bertambah!T48</f>
        <v>0</v>
      </c>
      <c r="U48" s="185">
        <f>'saldo awal'!U48-Berkurang!U48+Bertambah!U48</f>
        <v>0</v>
      </c>
      <c r="V48" s="10">
        <f>'saldo awal'!V48-Berkurang!V48+Bertambah!V48</f>
        <v>0</v>
      </c>
      <c r="W48" s="185">
        <f>'saldo awal'!W48-Berkurang!W48+Bertambah!W48</f>
        <v>0</v>
      </c>
      <c r="X48" s="10">
        <f>'saldo awal'!X48-Berkurang!X48+Bertambah!X48</f>
        <v>0</v>
      </c>
      <c r="Y48" s="185">
        <f>'saldo awal'!Y48-Berkurang!Y48+Bertambah!Y48</f>
        <v>8</v>
      </c>
      <c r="Z48" s="10">
        <f>'saldo awal'!Z48-Berkurang!Z48+Bertambah!Z48</f>
        <v>693621088</v>
      </c>
      <c r="AA48" s="185">
        <f>'saldo awal'!AA48-Berkurang!AA48+Bertambah!AA48</f>
        <v>0</v>
      </c>
      <c r="AB48" s="10">
        <f>'saldo awal'!AB48-Berkurang!AB48+Bertambah!AB48</f>
        <v>0</v>
      </c>
      <c r="AC48" s="10">
        <f>'saldo awal'!AC48-Berkurang!AC48+Bertambah!AC48</f>
        <v>2</v>
      </c>
      <c r="AD48" s="10">
        <f>'saldo awal'!AD48-Berkurang!AD48+Bertambah!AD48</f>
        <v>116636500</v>
      </c>
      <c r="AE48" s="10">
        <f>'saldo awal'!AE48-Berkurang!AE48+Bertambah!AE48</f>
        <v>0</v>
      </c>
      <c r="AF48" s="10">
        <f>'saldo awal'!AF48-Berkurang!AF48+Bertambah!AF48</f>
        <v>0</v>
      </c>
      <c r="AG48" s="185">
        <f>'saldo awal'!AG48-Berkurang!AG48+Bertambah!AG48</f>
        <v>0</v>
      </c>
      <c r="AH48" s="10">
        <f>'saldo awal'!AH48-Berkurang!AH48+Bertambah!AH48</f>
        <v>0</v>
      </c>
      <c r="AI48" s="185">
        <f>'saldo awal'!AI48-Berkurang!AI48+Bertambah!AI48</f>
        <v>0</v>
      </c>
      <c r="AJ48" s="10">
        <f>'saldo awal'!AJ48-Berkurang!AJ48+Bertambah!AJ48</f>
        <v>0</v>
      </c>
      <c r="AK48" s="185">
        <f>'saldo awal'!AK48-Berkurang!AK48+Bertambah!AK48</f>
        <v>0</v>
      </c>
      <c r="AL48" s="10">
        <f>'saldo awal'!AL48-Berkurang!AL48+Bertambah!AL48</f>
        <v>0</v>
      </c>
      <c r="AM48" s="185">
        <f>'saldo awal'!AM48-Berkurang!AM48+Bertambah!AM48</f>
        <v>0</v>
      </c>
      <c r="AN48" s="10">
        <f>'saldo awal'!AN48-Berkurang!AN48+Bertambah!AN48</f>
        <v>0</v>
      </c>
      <c r="AO48" s="185">
        <f>'saldo awal'!AO48-Berkurang!AO48+Bertambah!AO48</f>
        <v>0</v>
      </c>
      <c r="AP48" s="10">
        <f>'saldo awal'!AP48-Berkurang!AP48+Bertambah!AP48</f>
        <v>0</v>
      </c>
      <c r="AQ48" s="185">
        <f>'saldo awal'!AQ48-Berkurang!AQ48+Bertambah!AQ48</f>
        <v>0</v>
      </c>
      <c r="AR48" s="10">
        <f>'saldo awal'!AR48-Berkurang!AR48+Bertambah!AR48</f>
        <v>0</v>
      </c>
      <c r="AS48" s="185">
        <f t="shared" si="11"/>
        <v>430</v>
      </c>
      <c r="AT48" s="10">
        <f t="shared" si="11"/>
        <v>12930814266</v>
      </c>
      <c r="AU48" s="288">
        <f t="shared" si="0"/>
        <v>39</v>
      </c>
      <c r="AV48" s="135">
        <f t="shared" si="1"/>
        <v>11991065178</v>
      </c>
      <c r="AW48" s="288">
        <f t="shared" si="2"/>
        <v>381</v>
      </c>
      <c r="AX48" s="106">
        <f t="shared" si="3"/>
        <v>129491500</v>
      </c>
      <c r="AY48" s="179">
        <f t="shared" si="4"/>
        <v>8</v>
      </c>
      <c r="AZ48" s="106">
        <f t="shared" si="5"/>
        <v>693621088</v>
      </c>
      <c r="BA48" s="179">
        <f t="shared" si="13"/>
        <v>389</v>
      </c>
      <c r="BB48" s="106">
        <f t="shared" si="7"/>
        <v>116636500</v>
      </c>
      <c r="BC48" s="179">
        <f t="shared" si="8"/>
        <v>0</v>
      </c>
      <c r="BD48" s="106">
        <f t="shared" si="9"/>
        <v>0</v>
      </c>
      <c r="BE48" s="106">
        <f t="shared" si="10"/>
        <v>0</v>
      </c>
    </row>
    <row r="49" spans="1:57">
      <c r="A49" s="84">
        <v>38</v>
      </c>
      <c r="B49" s="51" t="s">
        <v>125</v>
      </c>
      <c r="C49" s="51" t="s">
        <v>126</v>
      </c>
      <c r="D49" s="10" t="s">
        <v>127</v>
      </c>
      <c r="E49" s="185">
        <f>'saldo awal'!E49-Berkurang!E49+Bertambah!E49</f>
        <v>8</v>
      </c>
      <c r="F49" s="10">
        <f>'saldo awal'!F49-Berkurang!F49+Bertambah!F49</f>
        <v>6064940000</v>
      </c>
      <c r="G49" s="185">
        <f>'saldo awal'!G49-Berkurang!G49+Bertambah!G49</f>
        <v>0</v>
      </c>
      <c r="H49" s="10">
        <f>'saldo awal'!H49-Berkurang!H49+Bertambah!H49</f>
        <v>0</v>
      </c>
      <c r="I49" s="185">
        <f>'saldo awal'!I49-Berkurang!I49+Bertambah!I49</f>
        <v>2</v>
      </c>
      <c r="J49" s="10">
        <f>'saldo awal'!J49-Berkurang!J49+Bertambah!J49</f>
        <v>24647600</v>
      </c>
      <c r="K49" s="185">
        <f>'saldo awal'!K49-Berkurang!K49+Bertambah!K49</f>
        <v>0</v>
      </c>
      <c r="L49" s="10">
        <f>'saldo awal'!L49-Berkurang!L49+Bertambah!L49</f>
        <v>0</v>
      </c>
      <c r="M49" s="185">
        <f>'saldo awal'!M49-Berkurang!M49+Bertambah!M49</f>
        <v>0</v>
      </c>
      <c r="N49" s="10">
        <f>'saldo awal'!N49-Berkurang!N49+Bertambah!N49</f>
        <v>0</v>
      </c>
      <c r="O49" s="185">
        <f>'saldo awal'!O49-Berkurang!O49+Bertambah!O49</f>
        <v>181</v>
      </c>
      <c r="P49" s="10">
        <f>'saldo awal'!P49-Berkurang!P49+Bertambah!P49</f>
        <v>103397500</v>
      </c>
      <c r="Q49" s="185">
        <f>'saldo awal'!Q49-Berkurang!Q49+Bertambah!Q49</f>
        <v>3</v>
      </c>
      <c r="R49" s="10">
        <f>'saldo awal'!R49-Berkurang!R49+Bertambah!R49</f>
        <v>22040000</v>
      </c>
      <c r="S49" s="185">
        <f>'saldo awal'!S49-Berkurang!S49+Bertambah!S49</f>
        <v>0</v>
      </c>
      <c r="T49" s="10">
        <f>'saldo awal'!T49-Berkurang!T49+Bertambah!T49</f>
        <v>0</v>
      </c>
      <c r="U49" s="185">
        <f>'saldo awal'!U49-Berkurang!U49+Bertambah!U49</f>
        <v>0</v>
      </c>
      <c r="V49" s="10">
        <f>'saldo awal'!V49-Berkurang!V49+Bertambah!V49</f>
        <v>0</v>
      </c>
      <c r="W49" s="185">
        <f>'saldo awal'!W49-Berkurang!W49+Bertambah!W49</f>
        <v>0</v>
      </c>
      <c r="X49" s="10">
        <f>'saldo awal'!X49-Berkurang!X49+Bertambah!X49</f>
        <v>0</v>
      </c>
      <c r="Y49" s="185">
        <f>'saldo awal'!Y49-Berkurang!Y49+Bertambah!Y49</f>
        <v>1</v>
      </c>
      <c r="Z49" s="10">
        <f>'saldo awal'!Z49-Berkurang!Z49+Bertambah!Z49</f>
        <v>259500000</v>
      </c>
      <c r="AA49" s="185">
        <f>'saldo awal'!AA49-Berkurang!AA49+Bertambah!AA49</f>
        <v>0</v>
      </c>
      <c r="AB49" s="10">
        <f>'saldo awal'!AB49-Berkurang!AB49+Bertambah!AB49</f>
        <v>0</v>
      </c>
      <c r="AC49" s="10">
        <f>'saldo awal'!AC49-Berkurang!AC49+Bertambah!AC49</f>
        <v>1</v>
      </c>
      <c r="AD49" s="10">
        <f>'saldo awal'!AD49-Berkurang!AD49+Bertambah!AD49</f>
        <v>48457000</v>
      </c>
      <c r="AE49" s="10">
        <f>'saldo awal'!AE49-Berkurang!AE49+Bertambah!AE49</f>
        <v>7</v>
      </c>
      <c r="AF49" s="10">
        <f>'saldo awal'!AF49-Berkurang!AF49+Bertambah!AF49</f>
        <v>236108100</v>
      </c>
      <c r="AG49" s="185">
        <f>'saldo awal'!AG49-Berkurang!AG49+Bertambah!AG49</f>
        <v>0</v>
      </c>
      <c r="AH49" s="10">
        <f>'saldo awal'!AH49-Berkurang!AH49+Bertambah!AH49</f>
        <v>0</v>
      </c>
      <c r="AI49" s="185">
        <f>'saldo awal'!AI49-Berkurang!AI49+Bertambah!AI49</f>
        <v>0</v>
      </c>
      <c r="AJ49" s="10">
        <f>'saldo awal'!AJ49-Berkurang!AJ49+Bertambah!AJ49</f>
        <v>0</v>
      </c>
      <c r="AK49" s="185">
        <f>'saldo awal'!AK49-Berkurang!AK49+Bertambah!AK49</f>
        <v>0</v>
      </c>
      <c r="AL49" s="10">
        <f>'saldo awal'!AL49-Berkurang!AL49+Bertambah!AL49</f>
        <v>0</v>
      </c>
      <c r="AM49" s="185">
        <f>'saldo awal'!AM49-Berkurang!AM49+Bertambah!AM49</f>
        <v>1</v>
      </c>
      <c r="AN49" s="10">
        <f>'saldo awal'!AN49-Berkurang!AN49+Bertambah!AN49</f>
        <v>15000000</v>
      </c>
      <c r="AO49" s="185">
        <f>'saldo awal'!AO49-Berkurang!AO49+Bertambah!AO49</f>
        <v>0</v>
      </c>
      <c r="AP49" s="10">
        <f>'saldo awal'!AP49-Berkurang!AP49+Bertambah!AP49</f>
        <v>0</v>
      </c>
      <c r="AQ49" s="185">
        <f>'saldo awal'!AQ49-Berkurang!AQ49+Bertambah!AQ49</f>
        <v>0</v>
      </c>
      <c r="AR49" s="10">
        <f>'saldo awal'!AR49-Berkurang!AR49+Bertambah!AR49</f>
        <v>0</v>
      </c>
      <c r="AS49" s="185">
        <f t="shared" si="11"/>
        <v>204</v>
      </c>
      <c r="AT49" s="10">
        <f t="shared" si="11"/>
        <v>6774090200</v>
      </c>
      <c r="AU49" s="288">
        <f t="shared" si="0"/>
        <v>8</v>
      </c>
      <c r="AV49" s="135">
        <f t="shared" si="1"/>
        <v>6064940000</v>
      </c>
      <c r="AW49" s="288">
        <f t="shared" si="2"/>
        <v>186</v>
      </c>
      <c r="AX49" s="106">
        <f t="shared" si="3"/>
        <v>150085100</v>
      </c>
      <c r="AY49" s="179">
        <f t="shared" si="4"/>
        <v>1</v>
      </c>
      <c r="AZ49" s="106">
        <f t="shared" si="5"/>
        <v>259500000</v>
      </c>
      <c r="BA49" s="179">
        <f t="shared" si="13"/>
        <v>187</v>
      </c>
      <c r="BB49" s="106">
        <f t="shared" si="7"/>
        <v>284565100</v>
      </c>
      <c r="BC49" s="179">
        <f t="shared" si="8"/>
        <v>1</v>
      </c>
      <c r="BD49" s="106">
        <f t="shared" si="9"/>
        <v>15000000</v>
      </c>
      <c r="BE49" s="106">
        <f t="shared" si="10"/>
        <v>0</v>
      </c>
    </row>
    <row r="50" spans="1:57">
      <c r="A50" s="84">
        <v>39</v>
      </c>
      <c r="B50" s="51" t="s">
        <v>128</v>
      </c>
      <c r="C50" s="51" t="s">
        <v>129</v>
      </c>
      <c r="D50" s="10" t="s">
        <v>130</v>
      </c>
      <c r="E50" s="185">
        <f>'saldo awal'!E50-Berkurang!E50+Bertambah!E50</f>
        <v>16</v>
      </c>
      <c r="F50" s="10">
        <f>'saldo awal'!F50-Berkurang!F50+Bertambah!F50</f>
        <v>10714735000</v>
      </c>
      <c r="G50" s="185">
        <f>'saldo awal'!G50-Berkurang!G50+Bertambah!G50</f>
        <v>0</v>
      </c>
      <c r="H50" s="10">
        <f>'saldo awal'!H50-Berkurang!H50+Bertambah!H50</f>
        <v>0</v>
      </c>
      <c r="I50" s="185">
        <f>'saldo awal'!I50-Berkurang!I50+Bertambah!I50</f>
        <v>3</v>
      </c>
      <c r="J50" s="10">
        <f>'saldo awal'!J50-Berkurang!J50+Bertambah!J50</f>
        <v>81122600</v>
      </c>
      <c r="K50" s="185">
        <f>'saldo awal'!K50-Berkurang!K50+Bertambah!K50</f>
        <v>0</v>
      </c>
      <c r="L50" s="10">
        <f>'saldo awal'!L50-Berkurang!L50+Bertambah!L50</f>
        <v>0</v>
      </c>
      <c r="M50" s="185">
        <f>'saldo awal'!M50-Berkurang!M50+Bertambah!M50</f>
        <v>0</v>
      </c>
      <c r="N50" s="10">
        <f>'saldo awal'!N50-Berkurang!N50+Bertambah!N50</f>
        <v>0</v>
      </c>
      <c r="O50" s="185">
        <f>'saldo awal'!O50-Berkurang!O50+Bertambah!O50</f>
        <v>267</v>
      </c>
      <c r="P50" s="10">
        <f>'saldo awal'!P50-Berkurang!P50+Bertambah!P50</f>
        <v>107379500</v>
      </c>
      <c r="Q50" s="185">
        <f>'saldo awal'!Q50-Berkurang!Q50+Bertambah!Q50</f>
        <v>6</v>
      </c>
      <c r="R50" s="10">
        <f>'saldo awal'!R50-Berkurang!R50+Bertambah!R50</f>
        <v>17817400</v>
      </c>
      <c r="S50" s="185">
        <f>'saldo awal'!S50-Berkurang!S50+Bertambah!S50</f>
        <v>0</v>
      </c>
      <c r="T50" s="10">
        <f>'saldo awal'!T50-Berkurang!T50+Bertambah!T50</f>
        <v>0</v>
      </c>
      <c r="U50" s="185">
        <f>'saldo awal'!U50-Berkurang!U50+Bertambah!U50</f>
        <v>0</v>
      </c>
      <c r="V50" s="10">
        <f>'saldo awal'!V50-Berkurang!V50+Bertambah!V50</f>
        <v>0</v>
      </c>
      <c r="W50" s="185">
        <f>'saldo awal'!W50-Berkurang!W50+Bertambah!W50</f>
        <v>0</v>
      </c>
      <c r="X50" s="10">
        <f>'saldo awal'!X50-Berkurang!X50+Bertambah!X50</f>
        <v>0</v>
      </c>
      <c r="Y50" s="185">
        <f>'saldo awal'!Y50-Berkurang!Y50+Bertambah!Y50</f>
        <v>4</v>
      </c>
      <c r="Z50" s="10">
        <f>'saldo awal'!Z50-Berkurang!Z50+Bertambah!Z50</f>
        <v>96735000</v>
      </c>
      <c r="AA50" s="185">
        <f>'saldo awal'!AA50-Berkurang!AA50+Bertambah!AA50</f>
        <v>0</v>
      </c>
      <c r="AB50" s="10">
        <f>'saldo awal'!AB50-Berkurang!AB50+Bertambah!AB50</f>
        <v>0</v>
      </c>
      <c r="AC50" s="10">
        <f>'saldo awal'!AC50-Berkurang!AC50+Bertambah!AC50</f>
        <v>2</v>
      </c>
      <c r="AD50" s="10">
        <f>'saldo awal'!AD50-Berkurang!AD50+Bertambah!AD50</f>
        <v>119573000</v>
      </c>
      <c r="AE50" s="10">
        <f>'saldo awal'!AE50-Berkurang!AE50+Bertambah!AE50</f>
        <v>3</v>
      </c>
      <c r="AF50" s="10">
        <f>'saldo awal'!AF50-Berkurang!AF50+Bertambah!AF50</f>
        <v>169374000</v>
      </c>
      <c r="AG50" s="185">
        <f>'saldo awal'!AG50-Berkurang!AG50+Bertambah!AG50</f>
        <v>0</v>
      </c>
      <c r="AH50" s="10">
        <f>'saldo awal'!AH50-Berkurang!AH50+Bertambah!AH50</f>
        <v>0</v>
      </c>
      <c r="AI50" s="185">
        <f>'saldo awal'!AI50-Berkurang!AI50+Bertambah!AI50</f>
        <v>0</v>
      </c>
      <c r="AJ50" s="10">
        <f>'saldo awal'!AJ50-Berkurang!AJ50+Bertambah!AJ50</f>
        <v>0</v>
      </c>
      <c r="AK50" s="185">
        <f>'saldo awal'!AK50-Berkurang!AK50+Bertambah!AK50</f>
        <v>0</v>
      </c>
      <c r="AL50" s="10">
        <f>'saldo awal'!AL50-Berkurang!AL50+Bertambah!AL50</f>
        <v>0</v>
      </c>
      <c r="AM50" s="185">
        <f>'saldo awal'!AM50-Berkurang!AM50+Bertambah!AM50</f>
        <v>0</v>
      </c>
      <c r="AN50" s="10">
        <f>'saldo awal'!AN50-Berkurang!AN50+Bertambah!AN50</f>
        <v>0</v>
      </c>
      <c r="AO50" s="185">
        <f>'saldo awal'!AO50-Berkurang!AO50+Bertambah!AO50</f>
        <v>0</v>
      </c>
      <c r="AP50" s="10">
        <f>'saldo awal'!AP50-Berkurang!AP50+Bertambah!AP50</f>
        <v>0</v>
      </c>
      <c r="AQ50" s="185">
        <f>'saldo awal'!AQ50-Berkurang!AQ50+Bertambah!AQ50</f>
        <v>0</v>
      </c>
      <c r="AR50" s="10">
        <f>'saldo awal'!AR50-Berkurang!AR50+Bertambah!AR50</f>
        <v>0</v>
      </c>
      <c r="AS50" s="185">
        <f t="shared" si="11"/>
        <v>301</v>
      </c>
      <c r="AT50" s="10">
        <f t="shared" si="11"/>
        <v>11306736500</v>
      </c>
      <c r="AU50" s="288">
        <f t="shared" si="0"/>
        <v>16</v>
      </c>
      <c r="AV50" s="135">
        <f t="shared" si="1"/>
        <v>10714735000</v>
      </c>
      <c r="AW50" s="288">
        <f t="shared" si="2"/>
        <v>276</v>
      </c>
      <c r="AX50" s="106">
        <f t="shared" si="3"/>
        <v>206319500</v>
      </c>
      <c r="AY50" s="179">
        <f t="shared" si="4"/>
        <v>4</v>
      </c>
      <c r="AZ50" s="106">
        <f t="shared" si="5"/>
        <v>96735000</v>
      </c>
      <c r="BA50" s="179">
        <f t="shared" si="13"/>
        <v>280</v>
      </c>
      <c r="BB50" s="106">
        <f t="shared" si="7"/>
        <v>288947000</v>
      </c>
      <c r="BC50" s="179">
        <f t="shared" si="8"/>
        <v>0</v>
      </c>
      <c r="BD50" s="106">
        <f t="shared" si="9"/>
        <v>0</v>
      </c>
      <c r="BE50" s="106">
        <f t="shared" si="10"/>
        <v>0</v>
      </c>
    </row>
    <row r="51" spans="1:57">
      <c r="A51" s="84">
        <v>40</v>
      </c>
      <c r="B51" s="51" t="s">
        <v>131</v>
      </c>
      <c r="C51" s="51" t="s">
        <v>132</v>
      </c>
      <c r="D51" s="10" t="s">
        <v>133</v>
      </c>
      <c r="E51" s="185">
        <f>'saldo awal'!E51-Berkurang!E51+Bertambah!E51</f>
        <v>5</v>
      </c>
      <c r="F51" s="10">
        <f>'saldo awal'!F51-Berkurang!F51+Bertambah!F51</f>
        <v>7275895000</v>
      </c>
      <c r="G51" s="185">
        <f>'saldo awal'!G51-Berkurang!G51+Bertambah!G51</f>
        <v>0</v>
      </c>
      <c r="H51" s="10">
        <f>'saldo awal'!H51-Berkurang!H51+Bertambah!H51</f>
        <v>0</v>
      </c>
      <c r="I51" s="185">
        <f>'saldo awal'!I51-Berkurang!I51+Bertambah!I51</f>
        <v>5</v>
      </c>
      <c r="J51" s="10">
        <f>'saldo awal'!J51-Berkurang!J51+Bertambah!J51</f>
        <v>67340600</v>
      </c>
      <c r="K51" s="185">
        <f>'saldo awal'!K51-Berkurang!K51+Bertambah!K51</f>
        <v>0</v>
      </c>
      <c r="L51" s="10">
        <f>'saldo awal'!L51-Berkurang!L51+Bertambah!L51</f>
        <v>0</v>
      </c>
      <c r="M51" s="185">
        <f>'saldo awal'!M51-Berkurang!M51+Bertambah!M51</f>
        <v>0</v>
      </c>
      <c r="N51" s="10">
        <f>'saldo awal'!N51-Berkurang!N51+Bertambah!N51</f>
        <v>0</v>
      </c>
      <c r="O51" s="185">
        <f>'saldo awal'!O51-Berkurang!O51+Bertambah!O51</f>
        <v>228</v>
      </c>
      <c r="P51" s="10">
        <f>'saldo awal'!P51-Berkurang!P51+Bertambah!P51</f>
        <v>192367800</v>
      </c>
      <c r="Q51" s="185">
        <f>'saldo awal'!Q51-Berkurang!Q51+Bertambah!Q51</f>
        <v>12</v>
      </c>
      <c r="R51" s="10">
        <f>'saldo awal'!R51-Berkurang!R51+Bertambah!R51</f>
        <v>42575000</v>
      </c>
      <c r="S51" s="185">
        <f>'saldo awal'!S51-Berkurang!S51+Bertambah!S51</f>
        <v>0</v>
      </c>
      <c r="T51" s="10">
        <f>'saldo awal'!T51-Berkurang!T51+Bertambah!T51</f>
        <v>0</v>
      </c>
      <c r="U51" s="185">
        <f>'saldo awal'!U51-Berkurang!U51+Bertambah!U51</f>
        <v>0</v>
      </c>
      <c r="V51" s="10">
        <f>'saldo awal'!V51-Berkurang!V51+Bertambah!V51</f>
        <v>0</v>
      </c>
      <c r="W51" s="185">
        <f>'saldo awal'!W51-Berkurang!W51+Bertambah!W51</f>
        <v>0</v>
      </c>
      <c r="X51" s="10">
        <f>'saldo awal'!X51-Berkurang!X51+Bertambah!X51</f>
        <v>0</v>
      </c>
      <c r="Y51" s="185">
        <f>'saldo awal'!Y51-Berkurang!Y51+Bertambah!Y51</f>
        <v>2</v>
      </c>
      <c r="Z51" s="10">
        <f>'saldo awal'!Z51-Berkurang!Z51+Bertambah!Z51</f>
        <v>884205627</v>
      </c>
      <c r="AA51" s="185">
        <f>'saldo awal'!AA51-Berkurang!AA51+Bertambah!AA51</f>
        <v>1</v>
      </c>
      <c r="AB51" s="10">
        <f>'saldo awal'!AB51-Berkurang!AB51+Bertambah!AB51</f>
        <v>159797000</v>
      </c>
      <c r="AC51" s="10">
        <f>'saldo awal'!AC51-Berkurang!AC51+Bertambah!AC51</f>
        <v>0</v>
      </c>
      <c r="AD51" s="10">
        <f>'saldo awal'!AD51-Berkurang!AD51+Bertambah!AD51</f>
        <v>0</v>
      </c>
      <c r="AE51" s="10">
        <f>'saldo awal'!AE51-Berkurang!AE51+Bertambah!AE51</f>
        <v>0</v>
      </c>
      <c r="AF51" s="10">
        <f>'saldo awal'!AF51-Berkurang!AF51+Bertambah!AF51</f>
        <v>0</v>
      </c>
      <c r="AG51" s="185">
        <f>'saldo awal'!AG51-Berkurang!AG51+Bertambah!AG51</f>
        <v>3</v>
      </c>
      <c r="AH51" s="10">
        <f>'saldo awal'!AH51-Berkurang!AH51+Bertambah!AH51</f>
        <v>24166300</v>
      </c>
      <c r="AI51" s="185">
        <f>'saldo awal'!AI51-Berkurang!AI51+Bertambah!AI51</f>
        <v>0</v>
      </c>
      <c r="AJ51" s="10">
        <f>'saldo awal'!AJ51-Berkurang!AJ51+Bertambah!AJ51</f>
        <v>0</v>
      </c>
      <c r="AK51" s="185">
        <f>'saldo awal'!AK51-Berkurang!AK51+Bertambah!AK51</f>
        <v>0</v>
      </c>
      <c r="AL51" s="10">
        <f>'saldo awal'!AL51-Berkurang!AL51+Bertambah!AL51</f>
        <v>0</v>
      </c>
      <c r="AM51" s="185">
        <f>'saldo awal'!AM51-Berkurang!AM51+Bertambah!AM51</f>
        <v>0</v>
      </c>
      <c r="AN51" s="10">
        <f>'saldo awal'!AN51-Berkurang!AN51+Bertambah!AN51</f>
        <v>0</v>
      </c>
      <c r="AO51" s="185">
        <f>'saldo awal'!AO51-Berkurang!AO51+Bertambah!AO51</f>
        <v>0</v>
      </c>
      <c r="AP51" s="10">
        <f>'saldo awal'!AP51-Berkurang!AP51+Bertambah!AP51</f>
        <v>0</v>
      </c>
      <c r="AQ51" s="185">
        <f>'saldo awal'!AQ51-Berkurang!AQ51+Bertambah!AQ51</f>
        <v>0</v>
      </c>
      <c r="AR51" s="10">
        <f>'saldo awal'!AR51-Berkurang!AR51+Bertambah!AR51</f>
        <v>0</v>
      </c>
      <c r="AS51" s="185">
        <f t="shared" si="11"/>
        <v>256</v>
      </c>
      <c r="AT51" s="10">
        <f t="shared" si="11"/>
        <v>8646347327</v>
      </c>
      <c r="AU51" s="288">
        <f t="shared" si="0"/>
        <v>5</v>
      </c>
      <c r="AV51" s="135">
        <f t="shared" si="1"/>
        <v>7275895000</v>
      </c>
      <c r="AW51" s="288">
        <f t="shared" si="2"/>
        <v>245</v>
      </c>
      <c r="AX51" s="106">
        <f t="shared" si="3"/>
        <v>302283400</v>
      </c>
      <c r="AY51" s="179">
        <f t="shared" si="4"/>
        <v>3</v>
      </c>
      <c r="AZ51" s="106">
        <f t="shared" si="5"/>
        <v>1044002627</v>
      </c>
      <c r="BA51" s="179">
        <f t="shared" si="13"/>
        <v>248</v>
      </c>
      <c r="BB51" s="106">
        <f t="shared" si="7"/>
        <v>24166300</v>
      </c>
      <c r="BC51" s="179">
        <f t="shared" si="8"/>
        <v>0</v>
      </c>
      <c r="BD51" s="106">
        <f t="shared" si="9"/>
        <v>0</v>
      </c>
      <c r="BE51" s="106">
        <f t="shared" si="10"/>
        <v>0</v>
      </c>
    </row>
    <row r="52" spans="1:57">
      <c r="A52" s="84">
        <v>41</v>
      </c>
      <c r="B52" s="51" t="s">
        <v>134</v>
      </c>
      <c r="C52" s="51" t="s">
        <v>135</v>
      </c>
      <c r="D52" s="10" t="s">
        <v>136</v>
      </c>
      <c r="E52" s="185">
        <f>'saldo awal'!E52-Berkurang!E52+Bertambah!E52</f>
        <v>42</v>
      </c>
      <c r="F52" s="10">
        <f>'saldo awal'!F52-Berkurang!F52+Bertambah!F52</f>
        <v>2999766000</v>
      </c>
      <c r="G52" s="185">
        <f>'saldo awal'!G52-Berkurang!G52+Bertambah!G52</f>
        <v>0</v>
      </c>
      <c r="H52" s="10">
        <f>'saldo awal'!H52-Berkurang!H52+Bertambah!H52</f>
        <v>0</v>
      </c>
      <c r="I52" s="185">
        <f>'saldo awal'!I52-Berkurang!I52+Bertambah!I52</f>
        <v>2</v>
      </c>
      <c r="J52" s="10">
        <f>'saldo awal'!J52-Berkurang!J52+Bertambah!J52</f>
        <v>24647600</v>
      </c>
      <c r="K52" s="185">
        <f>'saldo awal'!K52-Berkurang!K52+Bertambah!K52</f>
        <v>0</v>
      </c>
      <c r="L52" s="10">
        <f>'saldo awal'!L52-Berkurang!L52+Bertambah!L52</f>
        <v>0</v>
      </c>
      <c r="M52" s="185">
        <f>'saldo awal'!M52-Berkurang!M52+Bertambah!M52</f>
        <v>0</v>
      </c>
      <c r="N52" s="10">
        <f>'saldo awal'!N52-Berkurang!N52+Bertambah!N52</f>
        <v>0</v>
      </c>
      <c r="O52" s="185">
        <f>'saldo awal'!O52-Berkurang!O52+Bertambah!O52</f>
        <v>379</v>
      </c>
      <c r="P52" s="10">
        <f>'saldo awal'!P52-Berkurang!P52+Bertambah!P52</f>
        <v>121849250</v>
      </c>
      <c r="Q52" s="185">
        <f>'saldo awal'!Q52-Berkurang!Q52+Bertambah!Q52</f>
        <v>9</v>
      </c>
      <c r="R52" s="10">
        <f>'saldo awal'!R52-Berkurang!R52+Bertambah!R52</f>
        <v>18792000</v>
      </c>
      <c r="S52" s="185">
        <f>'saldo awal'!S52-Berkurang!S52+Bertambah!S52</f>
        <v>0</v>
      </c>
      <c r="T52" s="10">
        <f>'saldo awal'!T52-Berkurang!T52+Bertambah!T52</f>
        <v>0</v>
      </c>
      <c r="U52" s="185">
        <f>'saldo awal'!U52-Berkurang!U52+Bertambah!U52</f>
        <v>0</v>
      </c>
      <c r="V52" s="10">
        <f>'saldo awal'!V52-Berkurang!V52+Bertambah!V52</f>
        <v>0</v>
      </c>
      <c r="W52" s="185">
        <f>'saldo awal'!W52-Berkurang!W52+Bertambah!W52</f>
        <v>0</v>
      </c>
      <c r="X52" s="10">
        <f>'saldo awal'!X52-Berkurang!X52+Bertambah!X52</f>
        <v>0</v>
      </c>
      <c r="Y52" s="185">
        <f>'saldo awal'!Y52-Berkurang!Y52+Bertambah!Y52</f>
        <v>9</v>
      </c>
      <c r="Z52" s="10">
        <f>'saldo awal'!Z52-Berkurang!Z52+Bertambah!Z52</f>
        <v>1088211437</v>
      </c>
      <c r="AA52" s="185">
        <f>'saldo awal'!AA52-Berkurang!AA52+Bertambah!AA52</f>
        <v>0</v>
      </c>
      <c r="AB52" s="10">
        <f>'saldo awal'!AB52-Berkurang!AB52+Bertambah!AB52</f>
        <v>0</v>
      </c>
      <c r="AC52" s="10">
        <f>'saldo awal'!AC52-Berkurang!AC52+Bertambah!AC52</f>
        <v>0</v>
      </c>
      <c r="AD52" s="10">
        <f>'saldo awal'!AD52-Berkurang!AD52+Bertambah!AD52</f>
        <v>0</v>
      </c>
      <c r="AE52" s="10">
        <f>'saldo awal'!AE52-Berkurang!AE52+Bertambah!AE52</f>
        <v>2</v>
      </c>
      <c r="AF52" s="10">
        <f>'saldo awal'!AF52-Berkurang!AF52+Bertambah!AF52</f>
        <v>158914000</v>
      </c>
      <c r="AG52" s="185">
        <f>'saldo awal'!AG52-Berkurang!AG52+Bertambah!AG52</f>
        <v>0</v>
      </c>
      <c r="AH52" s="10">
        <f>'saldo awal'!AH52-Berkurang!AH52+Bertambah!AH52</f>
        <v>0</v>
      </c>
      <c r="AI52" s="185">
        <f>'saldo awal'!AI52-Berkurang!AI52+Bertambah!AI52</f>
        <v>0</v>
      </c>
      <c r="AJ52" s="10">
        <f>'saldo awal'!AJ52-Berkurang!AJ52+Bertambah!AJ52</f>
        <v>0</v>
      </c>
      <c r="AK52" s="185">
        <f>'saldo awal'!AK52-Berkurang!AK52+Bertambah!AK52</f>
        <v>0</v>
      </c>
      <c r="AL52" s="10">
        <f>'saldo awal'!AL52-Berkurang!AL52+Bertambah!AL52</f>
        <v>0</v>
      </c>
      <c r="AM52" s="185">
        <f>'saldo awal'!AM52-Berkurang!AM52+Bertambah!AM52</f>
        <v>0</v>
      </c>
      <c r="AN52" s="10">
        <f>'saldo awal'!AN52-Berkurang!AN52+Bertambah!AN52</f>
        <v>0</v>
      </c>
      <c r="AO52" s="185">
        <f>'saldo awal'!AO52-Berkurang!AO52+Bertambah!AO52</f>
        <v>0</v>
      </c>
      <c r="AP52" s="10">
        <f>'saldo awal'!AP52-Berkurang!AP52+Bertambah!AP52</f>
        <v>0</v>
      </c>
      <c r="AQ52" s="185">
        <f>'saldo awal'!AQ52-Berkurang!AQ52+Bertambah!AQ52</f>
        <v>0</v>
      </c>
      <c r="AR52" s="10">
        <f>'saldo awal'!AR52-Berkurang!AR52+Bertambah!AR52</f>
        <v>0</v>
      </c>
      <c r="AS52" s="185">
        <f t="shared" si="11"/>
        <v>443</v>
      </c>
      <c r="AT52" s="10">
        <f t="shared" si="11"/>
        <v>4412180287</v>
      </c>
      <c r="AU52" s="288">
        <f t="shared" si="0"/>
        <v>42</v>
      </c>
      <c r="AV52" s="135">
        <f t="shared" si="1"/>
        <v>2999766000</v>
      </c>
      <c r="AW52" s="288">
        <f t="shared" si="2"/>
        <v>390</v>
      </c>
      <c r="AX52" s="106">
        <f t="shared" si="3"/>
        <v>165288850</v>
      </c>
      <c r="AY52" s="179">
        <f t="shared" si="4"/>
        <v>9</v>
      </c>
      <c r="AZ52" s="106">
        <f t="shared" si="5"/>
        <v>1088211437</v>
      </c>
      <c r="BA52" s="179">
        <f t="shared" si="13"/>
        <v>399</v>
      </c>
      <c r="BB52" s="106">
        <f t="shared" si="7"/>
        <v>158914000</v>
      </c>
      <c r="BC52" s="179">
        <f t="shared" si="8"/>
        <v>0</v>
      </c>
      <c r="BD52" s="106">
        <f t="shared" si="9"/>
        <v>0</v>
      </c>
      <c r="BE52" s="106">
        <f t="shared" si="10"/>
        <v>0</v>
      </c>
    </row>
    <row r="53" spans="1:57">
      <c r="A53" s="84">
        <v>42</v>
      </c>
      <c r="B53" s="51" t="s">
        <v>137</v>
      </c>
      <c r="C53" s="51" t="s">
        <v>138</v>
      </c>
      <c r="D53" s="10" t="s">
        <v>139</v>
      </c>
      <c r="E53" s="185">
        <f>'saldo awal'!E53-Berkurang!E53+Bertambah!E53</f>
        <v>1</v>
      </c>
      <c r="F53" s="10">
        <f>'saldo awal'!F53-Berkurang!F53+Bertambah!F53</f>
        <v>437500000</v>
      </c>
      <c r="G53" s="185">
        <f>'saldo awal'!G53-Berkurang!G53+Bertambah!G53</f>
        <v>0</v>
      </c>
      <c r="H53" s="10">
        <f>'saldo awal'!H53-Berkurang!H53+Bertambah!H53</f>
        <v>0</v>
      </c>
      <c r="I53" s="185">
        <f>'saldo awal'!I53-Berkurang!I53+Bertambah!I53</f>
        <v>45</v>
      </c>
      <c r="J53" s="10">
        <f>'saldo awal'!J53-Berkurang!J53+Bertambah!J53</f>
        <v>385197000</v>
      </c>
      <c r="K53" s="185">
        <f>'saldo awal'!K53-Berkurang!K53+Bertambah!K53</f>
        <v>0</v>
      </c>
      <c r="L53" s="10">
        <f>'saldo awal'!L53-Berkurang!L53+Bertambah!L53</f>
        <v>0</v>
      </c>
      <c r="M53" s="185">
        <f>'saldo awal'!M53-Berkurang!M53+Bertambah!M53</f>
        <v>0</v>
      </c>
      <c r="N53" s="10">
        <f>'saldo awal'!N53-Berkurang!N53+Bertambah!N53</f>
        <v>0</v>
      </c>
      <c r="O53" s="185">
        <f>'saldo awal'!O53-Berkurang!O53+Bertambah!O53</f>
        <v>200</v>
      </c>
      <c r="P53" s="10">
        <f>'saldo awal'!P53-Berkurang!P53+Bertambah!P53</f>
        <v>393088168</v>
      </c>
      <c r="Q53" s="185">
        <f>'saldo awal'!Q53-Berkurang!Q53+Bertambah!Q53</f>
        <v>16</v>
      </c>
      <c r="R53" s="10">
        <f>'saldo awal'!R53-Berkurang!R53+Bertambah!R53</f>
        <v>89406000</v>
      </c>
      <c r="S53" s="185">
        <f>'saldo awal'!S53-Berkurang!S53+Bertambah!S53</f>
        <v>0</v>
      </c>
      <c r="T53" s="10">
        <f>'saldo awal'!T53-Berkurang!T53+Bertambah!T53</f>
        <v>0</v>
      </c>
      <c r="U53" s="185">
        <f>'saldo awal'!U53-Berkurang!U53+Bertambah!U53</f>
        <v>2</v>
      </c>
      <c r="V53" s="10">
        <f>'saldo awal'!V53-Berkurang!V53+Bertambah!V53</f>
        <v>1938475</v>
      </c>
      <c r="W53" s="185">
        <f>'saldo awal'!W53-Berkurang!W53+Bertambah!W53</f>
        <v>0</v>
      </c>
      <c r="X53" s="10">
        <f>'saldo awal'!X53-Berkurang!X53+Bertambah!X53</f>
        <v>0</v>
      </c>
      <c r="Y53" s="185">
        <f>'saldo awal'!Y53-Berkurang!Y53+Bertambah!Y53</f>
        <v>3</v>
      </c>
      <c r="Z53" s="10">
        <f>'saldo awal'!Z53-Berkurang!Z53+Bertambah!Z53</f>
        <v>768715100</v>
      </c>
      <c r="AA53" s="185">
        <f>'saldo awal'!AA53-Berkurang!AA53+Bertambah!AA53</f>
        <v>0</v>
      </c>
      <c r="AB53" s="10">
        <f>'saldo awal'!AB53-Berkurang!AB53+Bertambah!AB53</f>
        <v>0</v>
      </c>
      <c r="AC53" s="10">
        <f>'saldo awal'!AC53-Berkurang!AC53+Bertambah!AC53</f>
        <v>0</v>
      </c>
      <c r="AD53" s="10">
        <f>'saldo awal'!AD53-Berkurang!AD53+Bertambah!AD53</f>
        <v>0</v>
      </c>
      <c r="AE53" s="10">
        <f>'saldo awal'!AE53-Berkurang!AE53+Bertambah!AE53</f>
        <v>0</v>
      </c>
      <c r="AF53" s="10">
        <f>'saldo awal'!AF53-Berkurang!AF53+Bertambah!AF53</f>
        <v>0</v>
      </c>
      <c r="AG53" s="185">
        <f>'saldo awal'!AG53-Berkurang!AG53+Bertambah!AG53</f>
        <v>1</v>
      </c>
      <c r="AH53" s="10">
        <f>'saldo awal'!AH53-Berkurang!AH53+Bertambah!AH53</f>
        <v>7480000</v>
      </c>
      <c r="AI53" s="185">
        <f>'saldo awal'!AI53-Berkurang!AI53+Bertambah!AI53</f>
        <v>0</v>
      </c>
      <c r="AJ53" s="10">
        <f>'saldo awal'!AJ53-Berkurang!AJ53+Bertambah!AJ53</f>
        <v>0</v>
      </c>
      <c r="AK53" s="185">
        <f>'saldo awal'!AK53-Berkurang!AK53+Bertambah!AK53</f>
        <v>0</v>
      </c>
      <c r="AL53" s="10">
        <f>'saldo awal'!AL53-Berkurang!AL53+Bertambah!AL53</f>
        <v>0</v>
      </c>
      <c r="AM53" s="185">
        <f>'saldo awal'!AM53-Berkurang!AM53+Bertambah!AM53</f>
        <v>0</v>
      </c>
      <c r="AN53" s="10">
        <f>'saldo awal'!AN53-Berkurang!AN53+Bertambah!AN53</f>
        <v>0</v>
      </c>
      <c r="AO53" s="185">
        <f>'saldo awal'!AO53-Berkurang!AO53+Bertambah!AO53</f>
        <v>0</v>
      </c>
      <c r="AP53" s="10">
        <f>'saldo awal'!AP53-Berkurang!AP53+Bertambah!AP53</f>
        <v>0</v>
      </c>
      <c r="AQ53" s="185">
        <f>'saldo awal'!AQ53-Berkurang!AQ53+Bertambah!AQ53</f>
        <v>0</v>
      </c>
      <c r="AR53" s="10">
        <f>'saldo awal'!AR53-Berkurang!AR53+Bertambah!AR53</f>
        <v>0</v>
      </c>
      <c r="AS53" s="185">
        <f t="shared" si="11"/>
        <v>268</v>
      </c>
      <c r="AT53" s="10">
        <f t="shared" si="11"/>
        <v>2083324743</v>
      </c>
      <c r="AU53" s="288">
        <f t="shared" si="0"/>
        <v>1</v>
      </c>
      <c r="AV53" s="135">
        <f t="shared" si="1"/>
        <v>437500000</v>
      </c>
      <c r="AW53" s="288">
        <f t="shared" si="2"/>
        <v>263</v>
      </c>
      <c r="AX53" s="106">
        <f t="shared" si="3"/>
        <v>869629643</v>
      </c>
      <c r="AY53" s="179">
        <f t="shared" si="4"/>
        <v>3</v>
      </c>
      <c r="AZ53" s="106">
        <f t="shared" si="5"/>
        <v>768715100</v>
      </c>
      <c r="BA53" s="179">
        <f t="shared" si="13"/>
        <v>266</v>
      </c>
      <c r="BB53" s="106">
        <f t="shared" si="7"/>
        <v>7480000</v>
      </c>
      <c r="BC53" s="179">
        <f t="shared" si="8"/>
        <v>0</v>
      </c>
      <c r="BD53" s="106">
        <f t="shared" si="9"/>
        <v>0</v>
      </c>
      <c r="BE53" s="106">
        <f t="shared" si="10"/>
        <v>0</v>
      </c>
    </row>
    <row r="54" spans="1:57">
      <c r="A54" s="84">
        <v>43</v>
      </c>
      <c r="B54" s="51" t="s">
        <v>140</v>
      </c>
      <c r="C54" s="51" t="s">
        <v>141</v>
      </c>
      <c r="D54" s="10" t="s">
        <v>142</v>
      </c>
      <c r="E54" s="185">
        <f>'saldo awal'!E54-Berkurang!E54+Bertambah!E54</f>
        <v>0</v>
      </c>
      <c r="F54" s="10">
        <f>'saldo awal'!F54-Berkurang!F54+Bertambah!F54</f>
        <v>0</v>
      </c>
      <c r="G54" s="185">
        <f>'saldo awal'!G54-Berkurang!G54+Bertambah!G54</f>
        <v>0</v>
      </c>
      <c r="H54" s="10">
        <f>'saldo awal'!H54-Berkurang!H54+Bertambah!H54</f>
        <v>0</v>
      </c>
      <c r="I54" s="185">
        <f>'saldo awal'!I54-Berkurang!I54+Bertambah!I54</f>
        <v>11</v>
      </c>
      <c r="J54" s="185">
        <f>'saldo awal'!J54-Berkurang!J54+Bertambah!J54</f>
        <v>306381607</v>
      </c>
      <c r="K54" s="185">
        <f>'saldo awal'!K54-Berkurang!K54+Bertambah!K54</f>
        <v>0</v>
      </c>
      <c r="L54" s="185">
        <f>'saldo awal'!L54-Berkurang!L54+Bertambah!L54</f>
        <v>0</v>
      </c>
      <c r="M54" s="185">
        <f>'saldo awal'!M54-Berkurang!M54+Bertambah!M54</f>
        <v>0</v>
      </c>
      <c r="N54" s="185">
        <f>'saldo awal'!N54-Berkurang!N54+Bertambah!N54</f>
        <v>0</v>
      </c>
      <c r="O54" s="185">
        <f>'saldo awal'!O54-Berkurang!O54+Bertambah!O54</f>
        <v>288</v>
      </c>
      <c r="P54" s="185">
        <f>'saldo awal'!P54-Berkurang!P54+Bertambah!P54</f>
        <v>510713175</v>
      </c>
      <c r="Q54" s="185">
        <f>'saldo awal'!Q54-Berkurang!Q54+Bertambah!Q54</f>
        <v>17</v>
      </c>
      <c r="R54" s="185">
        <f>'saldo awal'!R54-Berkurang!R54+Bertambah!R54</f>
        <v>83218850</v>
      </c>
      <c r="S54" s="185">
        <f>'saldo awal'!S54-Berkurang!S54+Bertambah!S54</f>
        <v>0</v>
      </c>
      <c r="T54" s="185">
        <f>'saldo awal'!T54-Berkurang!T54+Bertambah!T54</f>
        <v>0</v>
      </c>
      <c r="U54" s="185">
        <f>'saldo awal'!U54-Berkurang!U54+Bertambah!U54</f>
        <v>0</v>
      </c>
      <c r="V54" s="185">
        <f>'saldo awal'!V54-Berkurang!V54+Bertambah!V54</f>
        <v>0</v>
      </c>
      <c r="W54" s="185">
        <f>'saldo awal'!W54-Berkurang!W54+Bertambah!W54</f>
        <v>0</v>
      </c>
      <c r="X54" s="185">
        <f>'saldo awal'!X54-Berkurang!X54+Bertambah!X54</f>
        <v>0</v>
      </c>
      <c r="Y54" s="185">
        <f>'saldo awal'!Y54-Berkurang!Y54+Bertambah!Y54</f>
        <v>3</v>
      </c>
      <c r="Z54" s="185">
        <f>'saldo awal'!Z54-Berkurang!Z54+Bertambah!Z54</f>
        <v>749566000</v>
      </c>
      <c r="AA54" s="185">
        <f>'saldo awal'!AA54-Berkurang!AA54+Bertambah!AA54</f>
        <v>0</v>
      </c>
      <c r="AB54" s="185">
        <f>'saldo awal'!AB54-Berkurang!AB54+Bertambah!AB54</f>
        <v>0</v>
      </c>
      <c r="AC54" s="185">
        <f>'saldo awal'!AC54-Berkurang!AC54+Bertambah!AC54</f>
        <v>0</v>
      </c>
      <c r="AD54" s="185">
        <f>'saldo awal'!AD54-Berkurang!AD54+Bertambah!AD54</f>
        <v>0</v>
      </c>
      <c r="AE54" s="185">
        <f>'saldo awal'!AE54-Berkurang!AE54+Bertambah!AE54</f>
        <v>0</v>
      </c>
      <c r="AF54" s="185">
        <f>'saldo awal'!AF54-Berkurang!AF54+Bertambah!AF54</f>
        <v>0</v>
      </c>
      <c r="AG54" s="185">
        <f>'saldo awal'!AG54-Berkurang!AG54+Bertambah!AG54</f>
        <v>1</v>
      </c>
      <c r="AH54" s="185">
        <f>'saldo awal'!AH54-Berkurang!AH54+Bertambah!AH54</f>
        <v>12292500</v>
      </c>
      <c r="AI54" s="185">
        <f>'saldo awal'!AI54-Berkurang!AI54+Bertambah!AI54</f>
        <v>0</v>
      </c>
      <c r="AJ54" s="185">
        <f>'saldo awal'!AJ54-Berkurang!AJ54+Bertambah!AJ54</f>
        <v>0</v>
      </c>
      <c r="AK54" s="185">
        <f>'saldo awal'!AK54-Berkurang!AK54+Bertambah!AK54</f>
        <v>0</v>
      </c>
      <c r="AL54" s="185">
        <f>'saldo awal'!AL54-Berkurang!AL54+Bertambah!AL54</f>
        <v>0</v>
      </c>
      <c r="AM54" s="185">
        <f>'saldo awal'!AM54-Berkurang!AM54+Bertambah!AM54</f>
        <v>0</v>
      </c>
      <c r="AN54" s="185">
        <f>'saldo awal'!AN54-Berkurang!AN54+Bertambah!AN54</f>
        <v>0</v>
      </c>
      <c r="AO54" s="185">
        <f>'saldo awal'!AO54-Berkurang!AO54+Bertambah!AO54</f>
        <v>0</v>
      </c>
      <c r="AP54" s="185">
        <f>'saldo awal'!AP54-Berkurang!AP54+Bertambah!AP54</f>
        <v>0</v>
      </c>
      <c r="AQ54" s="185">
        <f>'saldo awal'!AQ54-Berkurang!AQ54+Bertambah!AQ54</f>
        <v>0</v>
      </c>
      <c r="AR54" s="185">
        <f>'saldo awal'!AR54-Berkurang!AR54+Bertambah!AR54</f>
        <v>0</v>
      </c>
      <c r="AS54" s="185">
        <f t="shared" si="11"/>
        <v>320</v>
      </c>
      <c r="AT54" s="10">
        <f t="shared" si="11"/>
        <v>1662172132</v>
      </c>
      <c r="AU54" s="288">
        <f t="shared" si="0"/>
        <v>0</v>
      </c>
      <c r="AV54" s="135">
        <f t="shared" si="1"/>
        <v>0</v>
      </c>
      <c r="AW54" s="288">
        <f t="shared" si="2"/>
        <v>316</v>
      </c>
      <c r="AX54" s="106">
        <f t="shared" si="3"/>
        <v>900313632</v>
      </c>
      <c r="AY54" s="179">
        <f t="shared" si="4"/>
        <v>3</v>
      </c>
      <c r="AZ54" s="106">
        <f t="shared" si="5"/>
        <v>749566000</v>
      </c>
      <c r="BA54" s="179">
        <f t="shared" si="13"/>
        <v>319</v>
      </c>
      <c r="BB54" s="106">
        <f t="shared" si="7"/>
        <v>12292500</v>
      </c>
      <c r="BC54" s="179">
        <f t="shared" si="8"/>
        <v>0</v>
      </c>
      <c r="BD54" s="106">
        <f t="shared" si="9"/>
        <v>0</v>
      </c>
      <c r="BE54" s="106">
        <f t="shared" si="10"/>
        <v>0</v>
      </c>
    </row>
    <row r="55" spans="1:57">
      <c r="A55" s="84">
        <v>44</v>
      </c>
      <c r="B55" s="51" t="s">
        <v>143</v>
      </c>
      <c r="C55" s="51" t="s">
        <v>144</v>
      </c>
      <c r="D55" s="10" t="s">
        <v>145</v>
      </c>
      <c r="E55" s="185">
        <f>'saldo awal'!E55-Berkurang!E55+Bertambah!E55</f>
        <v>2</v>
      </c>
      <c r="F55" s="10">
        <f>'saldo awal'!F55-Berkurang!F55+Bertambah!F55</f>
        <v>472650000</v>
      </c>
      <c r="G55" s="185">
        <f>'saldo awal'!G55-Berkurang!G55+Bertambah!G55</f>
        <v>1</v>
      </c>
      <c r="H55" s="10">
        <f>'saldo awal'!H55-Berkurang!H55+Bertambah!H55</f>
        <v>12100000</v>
      </c>
      <c r="I55" s="185">
        <f>'saldo awal'!I55-Berkurang!I55+Bertambah!I55</f>
        <v>5</v>
      </c>
      <c r="J55" s="10">
        <f>'saldo awal'!J55-Berkurang!J55+Bertambah!J55</f>
        <v>492065750</v>
      </c>
      <c r="K55" s="185">
        <f>'saldo awal'!K55-Berkurang!K55+Bertambah!K55</f>
        <v>0</v>
      </c>
      <c r="L55" s="10">
        <f>'saldo awal'!L55-Berkurang!L55+Bertambah!L55</f>
        <v>0</v>
      </c>
      <c r="M55" s="185">
        <f>'saldo awal'!M55-Berkurang!M55+Bertambah!M55</f>
        <v>1</v>
      </c>
      <c r="N55" s="10">
        <f>'saldo awal'!N55-Berkurang!N55+Bertambah!N55</f>
        <v>2880000</v>
      </c>
      <c r="O55" s="185">
        <f>'saldo awal'!O55-Berkurang!O55+Bertambah!O55</f>
        <v>430</v>
      </c>
      <c r="P55" s="10">
        <f>'saldo awal'!P55-Berkurang!P55+Bertambah!P55</f>
        <v>809111406</v>
      </c>
      <c r="Q55" s="185">
        <f>'saldo awal'!Q55-Berkurang!Q55+Bertambah!Q55</f>
        <v>15</v>
      </c>
      <c r="R55" s="10">
        <f>'saldo awal'!R55-Berkurang!R55+Bertambah!R55</f>
        <v>80607000</v>
      </c>
      <c r="S55" s="185">
        <f>'saldo awal'!S55-Berkurang!S55+Bertambah!S55</f>
        <v>0</v>
      </c>
      <c r="T55" s="10">
        <f>'saldo awal'!T55-Berkurang!T55+Bertambah!T55</f>
        <v>0</v>
      </c>
      <c r="U55" s="185">
        <f>'saldo awal'!U55-Berkurang!U55+Bertambah!U55</f>
        <v>0</v>
      </c>
      <c r="V55" s="10">
        <f>'saldo awal'!V55-Berkurang!V55+Bertambah!V55</f>
        <v>0</v>
      </c>
      <c r="W55" s="185">
        <f>'saldo awal'!W55-Berkurang!W55+Bertambah!W55</f>
        <v>0</v>
      </c>
      <c r="X55" s="10">
        <f>'saldo awal'!X55-Berkurang!X55+Bertambah!X55</f>
        <v>0</v>
      </c>
      <c r="Y55" s="185">
        <f>'saldo awal'!Y55-Berkurang!Y55+Bertambah!Y55</f>
        <v>5</v>
      </c>
      <c r="Z55" s="10">
        <f>'saldo awal'!Z55-Berkurang!Z55+Bertambah!Z55</f>
        <v>386829894</v>
      </c>
      <c r="AA55" s="185">
        <f>'saldo awal'!AA55-Berkurang!AA55+Bertambah!AA55</f>
        <v>0</v>
      </c>
      <c r="AB55" s="10">
        <f>'saldo awal'!AB55-Berkurang!AB55+Bertambah!AB55</f>
        <v>0</v>
      </c>
      <c r="AC55" s="10">
        <f>'saldo awal'!AC55-Berkurang!AC55+Bertambah!AC55</f>
        <v>0</v>
      </c>
      <c r="AD55" s="10">
        <f>'saldo awal'!AD55-Berkurang!AD55+Bertambah!AD55</f>
        <v>0</v>
      </c>
      <c r="AE55" s="10">
        <f>'saldo awal'!AE55-Berkurang!AE55+Bertambah!AE55</f>
        <v>0</v>
      </c>
      <c r="AF55" s="10">
        <f>'saldo awal'!AF55-Berkurang!AF55+Bertambah!AF55</f>
        <v>0</v>
      </c>
      <c r="AG55" s="185">
        <f>'saldo awal'!AG55-Berkurang!AG55+Bertambah!AG55</f>
        <v>0</v>
      </c>
      <c r="AH55" s="10">
        <f>'saldo awal'!AH55-Berkurang!AH55+Bertambah!AH55</f>
        <v>0</v>
      </c>
      <c r="AI55" s="185">
        <f>'saldo awal'!AI55-Berkurang!AI55+Bertambah!AI55</f>
        <v>1</v>
      </c>
      <c r="AJ55" s="10">
        <f>'saldo awal'!AJ55-Berkurang!AJ55+Bertambah!AJ55</f>
        <v>1363500</v>
      </c>
      <c r="AK55" s="185">
        <f>'saldo awal'!AK55-Berkurang!AK55+Bertambah!AK55</f>
        <v>20179</v>
      </c>
      <c r="AL55" s="10">
        <f>'saldo awal'!AL55-Berkurang!AL55+Bertambah!AL55</f>
        <v>334132513.30000001</v>
      </c>
      <c r="AM55" s="185">
        <f>'saldo awal'!AM55-Berkurang!AM55+Bertambah!AM55</f>
        <v>0</v>
      </c>
      <c r="AN55" s="10">
        <f>'saldo awal'!AN55-Berkurang!AN55+Bertambah!AN55</f>
        <v>0</v>
      </c>
      <c r="AO55" s="185">
        <f>'saldo awal'!AO55-Berkurang!AO55+Bertambah!AO55</f>
        <v>0</v>
      </c>
      <c r="AP55" s="10">
        <f>'saldo awal'!AP55-Berkurang!AP55+Bertambah!AP55</f>
        <v>0</v>
      </c>
      <c r="AQ55" s="185">
        <f>'saldo awal'!AQ55-Berkurang!AQ55+Bertambah!AQ55</f>
        <v>0</v>
      </c>
      <c r="AR55" s="10">
        <f>'saldo awal'!AR55-Berkurang!AR55+Bertambah!AR55</f>
        <v>0</v>
      </c>
      <c r="AS55" s="185">
        <f t="shared" si="11"/>
        <v>20639</v>
      </c>
      <c r="AT55" s="10">
        <f t="shared" si="11"/>
        <v>2591740063.3000002</v>
      </c>
      <c r="AU55" s="288">
        <f t="shared" si="0"/>
        <v>2</v>
      </c>
      <c r="AV55" s="135">
        <f t="shared" si="1"/>
        <v>472650000</v>
      </c>
      <c r="AW55" s="288">
        <f t="shared" si="2"/>
        <v>452</v>
      </c>
      <c r="AX55" s="106">
        <f t="shared" si="3"/>
        <v>1396764156</v>
      </c>
      <c r="AY55" s="179">
        <f t="shared" si="4"/>
        <v>5</v>
      </c>
      <c r="AZ55" s="106">
        <f t="shared" si="5"/>
        <v>386829894</v>
      </c>
      <c r="BA55" s="179">
        <f t="shared" si="13"/>
        <v>456</v>
      </c>
      <c r="BB55" s="106">
        <f t="shared" si="7"/>
        <v>1363500</v>
      </c>
      <c r="BC55" s="179">
        <f t="shared" si="8"/>
        <v>20179</v>
      </c>
      <c r="BD55" s="106">
        <f t="shared" si="9"/>
        <v>334132513.30000001</v>
      </c>
      <c r="BE55" s="106">
        <f t="shared" si="10"/>
        <v>0</v>
      </c>
    </row>
    <row r="56" spans="1:57">
      <c r="A56" s="84">
        <v>45</v>
      </c>
      <c r="B56" s="51" t="s">
        <v>146</v>
      </c>
      <c r="C56" s="51" t="s">
        <v>147</v>
      </c>
      <c r="D56" s="10" t="s">
        <v>148</v>
      </c>
      <c r="E56" s="185">
        <f>'saldo awal'!E56-Berkurang!E56+Bertambah!E56</f>
        <v>14</v>
      </c>
      <c r="F56" s="10">
        <f>'saldo awal'!F56-Berkurang!F56+Bertambah!F56</f>
        <v>19669043850</v>
      </c>
      <c r="G56" s="185">
        <f>'saldo awal'!G56-Berkurang!G56+Bertambah!G56</f>
        <v>67</v>
      </c>
      <c r="H56" s="10">
        <f>'saldo awal'!H56-Berkurang!H56+Bertambah!H56</f>
        <v>955592708</v>
      </c>
      <c r="I56" s="185">
        <f>'saldo awal'!I56-Berkurang!I56+Bertambah!I56</f>
        <v>47</v>
      </c>
      <c r="J56" s="10">
        <f>'saldo awal'!J56-Berkurang!J56+Bertambah!J56</f>
        <v>955000208</v>
      </c>
      <c r="K56" s="185">
        <f>'saldo awal'!K56-Berkurang!K56+Bertambah!K56</f>
        <v>101</v>
      </c>
      <c r="L56" s="10">
        <f>'saldo awal'!L56-Berkurang!L56+Bertambah!L56</f>
        <v>331999317</v>
      </c>
      <c r="M56" s="185">
        <f>'saldo awal'!M56-Berkurang!M56+Bertambah!M56</f>
        <v>129</v>
      </c>
      <c r="N56" s="10">
        <f>'saldo awal'!N56-Berkurang!N56+Bertambah!N56</f>
        <v>2020869175</v>
      </c>
      <c r="O56" s="185">
        <f>'saldo awal'!O56-Berkurang!O56+Bertambah!O56</f>
        <v>713</v>
      </c>
      <c r="P56" s="10">
        <f>'saldo awal'!P56-Berkurang!P56+Bertambah!P56</f>
        <v>1203755144</v>
      </c>
      <c r="Q56" s="185">
        <f>'saldo awal'!Q56-Berkurang!Q56+Bertambah!Q56</f>
        <v>67</v>
      </c>
      <c r="R56" s="10">
        <f>'saldo awal'!R56-Berkurang!R56+Bertambah!R56</f>
        <v>310389443.80000001</v>
      </c>
      <c r="S56" s="185">
        <f>'saldo awal'!S56-Berkurang!S56+Bertambah!S56</f>
        <v>30</v>
      </c>
      <c r="T56" s="10">
        <f>'saldo awal'!T56-Berkurang!T56+Bertambah!T56</f>
        <v>119666600</v>
      </c>
      <c r="U56" s="185">
        <f>'saldo awal'!U56-Berkurang!U56+Bertambah!U56</f>
        <v>8</v>
      </c>
      <c r="V56" s="10">
        <f>'saldo awal'!V56-Berkurang!V56+Bertambah!V56</f>
        <v>212543374</v>
      </c>
      <c r="W56" s="185">
        <f>'saldo awal'!W56-Berkurang!W56+Bertambah!W56</f>
        <v>2</v>
      </c>
      <c r="X56" s="10">
        <f>'saldo awal'!X56-Berkurang!X56+Bertambah!X56</f>
        <v>40000</v>
      </c>
      <c r="Y56" s="185">
        <f>'saldo awal'!Y56-Berkurang!Y56+Bertambah!Y56</f>
        <v>67</v>
      </c>
      <c r="Z56" s="10">
        <f>'saldo awal'!Z56-Berkurang!Z56+Bertambah!Z56</f>
        <v>9071729015</v>
      </c>
      <c r="AA56" s="185">
        <f>'saldo awal'!AA56-Berkurang!AA56+Bertambah!AA56</f>
        <v>0</v>
      </c>
      <c r="AB56" s="10">
        <f>'saldo awal'!AB56-Berkurang!AB56+Bertambah!AB56</f>
        <v>0</v>
      </c>
      <c r="AC56" s="10">
        <f>'saldo awal'!AC56-Berkurang!AC56+Bertambah!AC56</f>
        <v>269</v>
      </c>
      <c r="AD56" s="10">
        <f>'saldo awal'!AD56-Berkurang!AD56+Bertambah!AD56</f>
        <v>27631760766</v>
      </c>
      <c r="AE56" s="10">
        <f>'saldo awal'!AE56-Berkurang!AE56+Bertambah!AE56</f>
        <v>197</v>
      </c>
      <c r="AF56" s="10">
        <f>'saldo awal'!AF56-Berkurang!AF56+Bertambah!AF56</f>
        <v>19564461214</v>
      </c>
      <c r="AG56" s="185">
        <f>'saldo awal'!AG56-Berkurang!AG56+Bertambah!AG56</f>
        <v>7</v>
      </c>
      <c r="AH56" s="10">
        <f>'saldo awal'!AH56-Berkurang!AH56+Bertambah!AH56</f>
        <v>174415000</v>
      </c>
      <c r="AI56" s="185">
        <f>'saldo awal'!AI56-Berkurang!AI56+Bertambah!AI56</f>
        <v>172</v>
      </c>
      <c r="AJ56" s="10">
        <f>'saldo awal'!AJ56-Berkurang!AJ56+Bertambah!AJ56</f>
        <v>12906709301.119999</v>
      </c>
      <c r="AK56" s="185">
        <f>'saldo awal'!AK56-Berkurang!AK56+Bertambah!AK56</f>
        <v>0</v>
      </c>
      <c r="AL56" s="10">
        <f>'saldo awal'!AL56-Berkurang!AL56+Bertambah!AL56</f>
        <v>0</v>
      </c>
      <c r="AM56" s="185">
        <f>'saldo awal'!AM56-Berkurang!AM56+Bertambah!AM56</f>
        <v>0</v>
      </c>
      <c r="AN56" s="10">
        <f>'saldo awal'!AN56-Berkurang!AN56+Bertambah!AN56</f>
        <v>0</v>
      </c>
      <c r="AO56" s="185">
        <f>'saldo awal'!AO56-Berkurang!AO56+Bertambah!AO56</f>
        <v>0</v>
      </c>
      <c r="AP56" s="10">
        <f>'saldo awal'!AP56-Berkurang!AP56+Bertambah!AP56</f>
        <v>0</v>
      </c>
      <c r="AQ56" s="185">
        <f>'saldo awal'!AQ56-Berkurang!AQ56+Bertambah!AQ56</f>
        <v>0</v>
      </c>
      <c r="AR56" s="10">
        <f>'saldo awal'!AR56-Berkurang!AR56+Bertambah!AR56</f>
        <v>0</v>
      </c>
      <c r="AS56" s="185">
        <f t="shared" si="11"/>
        <v>1890</v>
      </c>
      <c r="AT56" s="10">
        <f t="shared" si="11"/>
        <v>95127975115.919998</v>
      </c>
      <c r="AU56" s="288">
        <f t="shared" si="0"/>
        <v>14</v>
      </c>
      <c r="AV56" s="135">
        <f t="shared" si="1"/>
        <v>19669043850</v>
      </c>
      <c r="AW56" s="288">
        <f t="shared" si="2"/>
        <v>1164</v>
      </c>
      <c r="AX56" s="106">
        <f t="shared" si="3"/>
        <v>6109855969.8000002</v>
      </c>
      <c r="AY56" s="179">
        <f t="shared" si="4"/>
        <v>67</v>
      </c>
      <c r="AZ56" s="106">
        <f t="shared" si="5"/>
        <v>9071729015</v>
      </c>
      <c r="BA56" s="179">
        <f t="shared" si="13"/>
        <v>1164</v>
      </c>
      <c r="BB56" s="106">
        <f t="shared" si="7"/>
        <v>60277346281.119995</v>
      </c>
      <c r="BC56" s="179">
        <f t="shared" si="8"/>
        <v>0</v>
      </c>
      <c r="BD56" s="106">
        <f t="shared" si="9"/>
        <v>0</v>
      </c>
      <c r="BE56" s="106">
        <f t="shared" si="10"/>
        <v>0</v>
      </c>
    </row>
    <row r="57" spans="1:57">
      <c r="A57" s="84">
        <v>46</v>
      </c>
      <c r="B57" s="51" t="s">
        <v>149</v>
      </c>
      <c r="C57" s="51" t="s">
        <v>150</v>
      </c>
      <c r="D57" s="10" t="s">
        <v>151</v>
      </c>
      <c r="E57" s="10">
        <f>'saldo awal'!E57-Berkurang!E57+Bertambah!E57</f>
        <v>9</v>
      </c>
      <c r="F57" s="10">
        <f>'saldo awal'!F57-Berkurang!F57+Bertambah!F57</f>
        <v>15179785000</v>
      </c>
      <c r="G57" s="185">
        <f>'saldo awal'!G57-Berkurang!G57+Bertambah!G57</f>
        <v>0</v>
      </c>
      <c r="H57" s="10">
        <f>'saldo awal'!H57-Berkurang!H57+Bertambah!H57</f>
        <v>0</v>
      </c>
      <c r="I57" s="185">
        <f>'saldo awal'!I57-Berkurang!I57+Bertambah!I57</f>
        <v>41</v>
      </c>
      <c r="J57" s="10">
        <f>'saldo awal'!J57-Berkurang!J57+Bertambah!J57</f>
        <v>1084209000</v>
      </c>
      <c r="K57" s="185">
        <f>'saldo awal'!K57-Berkurang!K57+Bertambah!K57</f>
        <v>29</v>
      </c>
      <c r="L57" s="10">
        <f>'saldo awal'!L57-Berkurang!L57+Bertambah!L57</f>
        <v>160323000</v>
      </c>
      <c r="M57" s="185">
        <f>'saldo awal'!M57-Berkurang!M57+Bertambah!M57</f>
        <v>42</v>
      </c>
      <c r="N57" s="10">
        <f>'saldo awal'!N57-Berkurang!N57+Bertambah!N57</f>
        <v>298662600</v>
      </c>
      <c r="O57" s="185">
        <f>'saldo awal'!O57-Berkurang!O57+Bertambah!O57</f>
        <v>340</v>
      </c>
      <c r="P57" s="10">
        <f>'saldo awal'!P57-Berkurang!P57+Bertambah!P57</f>
        <v>896093700</v>
      </c>
      <c r="Q57" s="185">
        <f>'saldo awal'!Q57-Berkurang!Q57+Bertambah!Q57</f>
        <v>50</v>
      </c>
      <c r="R57" s="10">
        <f>'saldo awal'!R57-Berkurang!R57+Bertambah!R57</f>
        <v>212744400</v>
      </c>
      <c r="S57" s="185">
        <f>'saldo awal'!S57-Berkurang!S57+Bertambah!S57</f>
        <v>0</v>
      </c>
      <c r="T57" s="10">
        <f>'saldo awal'!T57-Berkurang!T57+Bertambah!T57</f>
        <v>0</v>
      </c>
      <c r="U57" s="185">
        <f>'saldo awal'!U57-Berkurang!U57+Bertambah!U57</f>
        <v>1</v>
      </c>
      <c r="V57" s="10">
        <f>'saldo awal'!V57-Berkurang!V57+Bertambah!V57</f>
        <v>2937000</v>
      </c>
      <c r="W57" s="185">
        <f>'saldo awal'!W57-Berkurang!W57+Bertambah!W57</f>
        <v>0</v>
      </c>
      <c r="X57" s="10">
        <f>'saldo awal'!X57-Berkurang!X57+Bertambah!X57</f>
        <v>0</v>
      </c>
      <c r="Y57" s="185">
        <f>'saldo awal'!Y57-Berkurang!Y57+Bertambah!Y57</f>
        <v>7</v>
      </c>
      <c r="Z57" s="10">
        <f>'saldo awal'!Z57-Berkurang!Z57+Bertambah!Z57</f>
        <v>824611717.67000008</v>
      </c>
      <c r="AA57" s="185">
        <f>'saldo awal'!AA57-Berkurang!AA57+Bertambah!AA57</f>
        <v>30</v>
      </c>
      <c r="AB57" s="10">
        <f>'saldo awal'!AB57-Berkurang!AB57+Bertambah!AB57</f>
        <v>16401000</v>
      </c>
      <c r="AC57" s="10">
        <f>'saldo awal'!AC57-Berkurang!AC57+Bertambah!AC57</f>
        <v>4</v>
      </c>
      <c r="AD57" s="10">
        <f>'saldo awal'!AD57-Berkurang!AD57+Bertambah!AD57</f>
        <v>410381282</v>
      </c>
      <c r="AE57" s="10">
        <f>'saldo awal'!AE57-Berkurang!AE57+Bertambah!AE57</f>
        <v>122</v>
      </c>
      <c r="AF57" s="10">
        <f>'saldo awal'!AF57-Berkurang!AF57+Bertambah!AF57</f>
        <v>3876722470.9000001</v>
      </c>
      <c r="AG57" s="185">
        <f>'saldo awal'!AG57-Berkurang!AG57+Bertambah!AG57</f>
        <v>0</v>
      </c>
      <c r="AH57" s="10">
        <f>'saldo awal'!AH57-Berkurang!AH57+Bertambah!AH57</f>
        <v>0</v>
      </c>
      <c r="AI57" s="185">
        <f>'saldo awal'!AI57-Berkurang!AI57+Bertambah!AI57</f>
        <v>0</v>
      </c>
      <c r="AJ57" s="10">
        <f>'saldo awal'!AJ57-Berkurang!AJ57+Bertambah!AJ57</f>
        <v>0</v>
      </c>
      <c r="AK57" s="185">
        <f>'saldo awal'!AK57-Berkurang!AK57+Bertambah!AK57</f>
        <v>0</v>
      </c>
      <c r="AL57" s="10">
        <f>'saldo awal'!AL57-Berkurang!AL57+Bertambah!AL57</f>
        <v>0</v>
      </c>
      <c r="AM57" s="185">
        <f>'saldo awal'!AM57-Berkurang!AM57+Bertambah!AM57</f>
        <v>0</v>
      </c>
      <c r="AN57" s="10">
        <f>'saldo awal'!AN57-Berkurang!AN57+Bertambah!AN57</f>
        <v>0</v>
      </c>
      <c r="AO57" s="185">
        <f>'saldo awal'!AO57-Berkurang!AO57+Bertambah!AO57</f>
        <v>0</v>
      </c>
      <c r="AP57" s="10">
        <f>'saldo awal'!AP57-Berkurang!AP57+Bertambah!AP57</f>
        <v>0</v>
      </c>
      <c r="AQ57" s="185">
        <f>'saldo awal'!AQ57-Berkurang!AQ57+Bertambah!AQ57</f>
        <v>0</v>
      </c>
      <c r="AR57" s="10">
        <f>'saldo awal'!AR57-Berkurang!AR57+Bertambah!AR57</f>
        <v>0</v>
      </c>
      <c r="AS57" s="185">
        <f t="shared" ref="AS57" si="14">E57+G57+I57+K57+M57+O57+Q57+S57+U57+W57+Y57+AA57+AC57+AE57+AG57+AI57+AK57+AM57+AO57+AQ57</f>
        <v>675</v>
      </c>
      <c r="AT57" s="10">
        <f t="shared" ref="AT57" si="15">F57+H57+J57+L57+N57+P57+R57+T57+V57+X57+Z57+AB57+AD57+AF57+AH57+AJ57+AL57+AN57+AP57+AR57</f>
        <v>22962871170.57</v>
      </c>
      <c r="AU57" s="288">
        <f t="shared" si="0"/>
        <v>9</v>
      </c>
      <c r="AV57" s="135">
        <f t="shared" si="1"/>
        <v>15179785000</v>
      </c>
      <c r="AW57" s="288">
        <f t="shared" si="2"/>
        <v>503</v>
      </c>
      <c r="AX57" s="106">
        <f t="shared" si="3"/>
        <v>2654969700</v>
      </c>
      <c r="AY57" s="179">
        <f t="shared" si="4"/>
        <v>37</v>
      </c>
      <c r="AZ57" s="106">
        <f t="shared" si="5"/>
        <v>841012717.67000008</v>
      </c>
      <c r="BA57" s="179">
        <f t="shared" si="13"/>
        <v>540</v>
      </c>
      <c r="BB57" s="106">
        <f t="shared" si="7"/>
        <v>4287103752.9000001</v>
      </c>
      <c r="BC57" s="179">
        <f t="shared" si="8"/>
        <v>0</v>
      </c>
      <c r="BD57" s="106">
        <f t="shared" si="9"/>
        <v>0</v>
      </c>
      <c r="BE57" s="106">
        <f t="shared" si="10"/>
        <v>0</v>
      </c>
    </row>
    <row r="58" spans="1:57">
      <c r="A58" s="84">
        <v>47</v>
      </c>
      <c r="B58" s="51" t="s">
        <v>152</v>
      </c>
      <c r="C58" s="51" t="s">
        <v>153</v>
      </c>
      <c r="D58" s="10" t="s">
        <v>154</v>
      </c>
      <c r="E58" s="185">
        <f>'saldo awal'!E58-Berkurang!E58+Bertambah!E58</f>
        <v>1</v>
      </c>
      <c r="F58" s="10">
        <f>'saldo awal'!F58-Berkurang!F58+Bertambah!F58</f>
        <v>306000000</v>
      </c>
      <c r="G58" s="185">
        <f>'saldo awal'!G58-Berkurang!G58+Bertambah!G58</f>
        <v>1</v>
      </c>
      <c r="H58" s="10">
        <f>'saldo awal'!H58-Berkurang!H58+Bertambah!H58</f>
        <v>6119300</v>
      </c>
      <c r="I58" s="185">
        <f>'saldo awal'!I58-Berkurang!I58+Bertambah!I58</f>
        <v>10</v>
      </c>
      <c r="J58" s="10">
        <f>'saldo awal'!J58-Berkurang!J58+Bertambah!J58</f>
        <v>310748494</v>
      </c>
      <c r="K58" s="185">
        <f>'saldo awal'!K58-Berkurang!K58+Bertambah!K58</f>
        <v>11</v>
      </c>
      <c r="L58" s="10">
        <f>'saldo awal'!L58-Berkurang!L58+Bertambah!L58</f>
        <v>81189000</v>
      </c>
      <c r="M58" s="185">
        <f>'saldo awal'!M58-Berkurang!M58+Bertambah!M58</f>
        <v>1</v>
      </c>
      <c r="N58" s="10">
        <f>'saldo awal'!N58-Berkurang!N58+Bertambah!N58</f>
        <v>4950000</v>
      </c>
      <c r="O58" s="185">
        <f>'saldo awal'!O58-Berkurang!O58+Bertambah!O58</f>
        <v>265</v>
      </c>
      <c r="P58" s="10">
        <f>'saldo awal'!P58-Berkurang!P58+Bertambah!P58</f>
        <v>477339450</v>
      </c>
      <c r="Q58" s="185">
        <f>'saldo awal'!Q58-Berkurang!Q58+Bertambah!Q58</f>
        <v>8</v>
      </c>
      <c r="R58" s="10">
        <f>'saldo awal'!R58-Berkurang!R58+Bertambah!R58</f>
        <v>58538500</v>
      </c>
      <c r="S58" s="185">
        <f>'saldo awal'!S58-Berkurang!S58+Bertambah!S58</f>
        <v>0</v>
      </c>
      <c r="T58" s="10">
        <f>'saldo awal'!T58-Berkurang!T58+Bertambah!T58</f>
        <v>0</v>
      </c>
      <c r="U58" s="185">
        <f>'saldo awal'!U58-Berkurang!U58+Bertambah!U58</f>
        <v>3</v>
      </c>
      <c r="V58" s="10">
        <f>'saldo awal'!V58-Berkurang!V58+Bertambah!V58</f>
        <v>3300000</v>
      </c>
      <c r="W58" s="185">
        <f>'saldo awal'!W58-Berkurang!W58+Bertambah!W58</f>
        <v>0</v>
      </c>
      <c r="X58" s="10">
        <f>'saldo awal'!X58-Berkurang!X58+Bertambah!X58</f>
        <v>0</v>
      </c>
      <c r="Y58" s="185">
        <f>'saldo awal'!Y58-Berkurang!Y58+Bertambah!Y58</f>
        <v>7</v>
      </c>
      <c r="Z58" s="10">
        <f>'saldo awal'!Z58-Berkurang!Z58+Bertambah!Z58</f>
        <v>465681022</v>
      </c>
      <c r="AA58" s="185">
        <f>'saldo awal'!AA58-Berkurang!AA58+Bertambah!AA58</f>
        <v>0</v>
      </c>
      <c r="AB58" s="10">
        <f>'saldo awal'!AB58-Berkurang!AB58+Bertambah!AB58</f>
        <v>0</v>
      </c>
      <c r="AC58" s="10">
        <f>'saldo awal'!AC58-Berkurang!AC58+Bertambah!AC58</f>
        <v>0</v>
      </c>
      <c r="AD58" s="10">
        <f>'saldo awal'!AD58-Berkurang!AD58+Bertambah!AD58</f>
        <v>0</v>
      </c>
      <c r="AE58" s="10">
        <f>'saldo awal'!AE58-Berkurang!AE58+Bertambah!AE58</f>
        <v>1</v>
      </c>
      <c r="AF58" s="10">
        <f>'saldo awal'!AF58-Berkurang!AF58+Bertambah!AF58</f>
        <v>32210000</v>
      </c>
      <c r="AG58" s="185">
        <f>'saldo awal'!AG58-Berkurang!AG58+Bertambah!AG58</f>
        <v>96</v>
      </c>
      <c r="AH58" s="10">
        <f>'saldo awal'!AH58-Berkurang!AH58+Bertambah!AH58</f>
        <v>10632769829</v>
      </c>
      <c r="AI58" s="185">
        <f>'saldo awal'!AI58-Berkurang!AI58+Bertambah!AI58</f>
        <v>42</v>
      </c>
      <c r="AJ58" s="10">
        <f>'saldo awal'!AJ58-Berkurang!AJ58+Bertambah!AJ58</f>
        <v>7909483300</v>
      </c>
      <c r="AK58" s="185">
        <f>'saldo awal'!AK58-Berkurang!AK58+Bertambah!AK58</f>
        <v>37</v>
      </c>
      <c r="AL58" s="10">
        <f>'saldo awal'!AL58-Berkurang!AL58+Bertambah!AL58</f>
        <v>69048000</v>
      </c>
      <c r="AM58" s="185">
        <f>'saldo awal'!AM58-Berkurang!AM58+Bertambah!AM58</f>
        <v>0</v>
      </c>
      <c r="AN58" s="10">
        <f>'saldo awal'!AN58-Berkurang!AN58+Bertambah!AN58</f>
        <v>0</v>
      </c>
      <c r="AO58" s="185">
        <f>'saldo awal'!AO58-Berkurang!AO58+Bertambah!AO58</f>
        <v>0</v>
      </c>
      <c r="AP58" s="10">
        <f>'saldo awal'!AP58-Berkurang!AP58+Bertambah!AP58</f>
        <v>0</v>
      </c>
      <c r="AQ58" s="185">
        <f>'saldo awal'!AQ58-Berkurang!AQ58+Bertambah!AQ58</f>
        <v>0</v>
      </c>
      <c r="AR58" s="10">
        <f>'saldo awal'!AR58-Berkurang!AR58+Bertambah!AR58</f>
        <v>0</v>
      </c>
      <c r="AS58" s="185">
        <f t="shared" si="11"/>
        <v>483</v>
      </c>
      <c r="AT58" s="10">
        <f t="shared" si="11"/>
        <v>20357376895</v>
      </c>
      <c r="AU58" s="288">
        <f t="shared" si="0"/>
        <v>1</v>
      </c>
      <c r="AV58" s="135">
        <f t="shared" si="1"/>
        <v>306000000</v>
      </c>
      <c r="AW58" s="288">
        <f t="shared" si="2"/>
        <v>299</v>
      </c>
      <c r="AX58" s="106">
        <f t="shared" si="3"/>
        <v>942184744</v>
      </c>
      <c r="AY58" s="179">
        <f t="shared" si="4"/>
        <v>7</v>
      </c>
      <c r="AZ58" s="106">
        <f t="shared" si="5"/>
        <v>465681022</v>
      </c>
      <c r="BA58" s="179">
        <f t="shared" si="13"/>
        <v>305</v>
      </c>
      <c r="BB58" s="106">
        <f t="shared" si="7"/>
        <v>18574463129</v>
      </c>
      <c r="BC58" s="179">
        <f t="shared" si="8"/>
        <v>37</v>
      </c>
      <c r="BD58" s="106">
        <f t="shared" si="9"/>
        <v>69048000</v>
      </c>
      <c r="BE58" s="106">
        <f t="shared" si="10"/>
        <v>0</v>
      </c>
    </row>
    <row r="59" spans="1:57">
      <c r="A59" s="109">
        <v>48</v>
      </c>
      <c r="B59" s="51" t="s">
        <v>155</v>
      </c>
      <c r="C59" s="51" t="s">
        <v>156</v>
      </c>
      <c r="D59" s="10" t="s">
        <v>157</v>
      </c>
      <c r="E59" s="185">
        <f>'saldo awal'!E59-Berkurang!E59+Bertambah!E59</f>
        <v>3</v>
      </c>
      <c r="F59" s="10">
        <f>'saldo awal'!F59-Berkurang!F59+Bertambah!F59</f>
        <v>540110000</v>
      </c>
      <c r="G59" s="185">
        <f>'saldo awal'!G59-Berkurang!G59+Bertambah!G59</f>
        <v>29</v>
      </c>
      <c r="H59" s="10">
        <f>'saldo awal'!H59-Berkurang!H59+Bertambah!H59</f>
        <v>2817360000</v>
      </c>
      <c r="I59" s="185">
        <f>'saldo awal'!I59-Berkurang!I59+Bertambah!I59</f>
        <v>44</v>
      </c>
      <c r="J59" s="10">
        <f>'saldo awal'!J59-Berkurang!J59+Bertambah!J59</f>
        <v>1363744850</v>
      </c>
      <c r="K59" s="185">
        <f>'saldo awal'!K59-Berkurang!K59+Bertambah!K59</f>
        <v>38</v>
      </c>
      <c r="L59" s="10">
        <f>'saldo awal'!L59-Berkurang!L59+Bertambah!L59</f>
        <v>103582500</v>
      </c>
      <c r="M59" s="185">
        <f>'saldo awal'!M59-Berkurang!M59+Bertambah!M59</f>
        <v>38</v>
      </c>
      <c r="N59" s="10">
        <f>'saldo awal'!N59-Berkurang!N59+Bertambah!N59</f>
        <v>187083450</v>
      </c>
      <c r="O59" s="185">
        <f>'saldo awal'!O59-Berkurang!O59+Bertambah!O59</f>
        <v>553</v>
      </c>
      <c r="P59" s="10">
        <f>'saldo awal'!P59-Berkurang!P59+Bertambah!P59</f>
        <v>580655877</v>
      </c>
      <c r="Q59" s="185">
        <f>'saldo awal'!Q59-Berkurang!Q59+Bertambah!Q59</f>
        <v>52</v>
      </c>
      <c r="R59" s="10">
        <f>'saldo awal'!R59-Berkurang!R59+Bertambah!R59</f>
        <v>230672800</v>
      </c>
      <c r="S59" s="185">
        <f>'saldo awal'!S59-Berkurang!S59+Bertambah!S59</f>
        <v>3</v>
      </c>
      <c r="T59" s="10">
        <f>'saldo awal'!T59-Berkurang!T59+Bertambah!T59</f>
        <v>7915200</v>
      </c>
      <c r="U59" s="185">
        <f>'saldo awal'!U59-Berkurang!U59+Bertambah!U59</f>
        <v>270</v>
      </c>
      <c r="V59" s="10">
        <f>'saldo awal'!V59-Berkurang!V59+Bertambah!V59</f>
        <v>282327626</v>
      </c>
      <c r="W59" s="185">
        <f>'saldo awal'!W59-Berkurang!W59+Bertambah!W59</f>
        <v>4</v>
      </c>
      <c r="X59" s="10">
        <f>'saldo awal'!X59-Berkurang!X59+Bertambah!X59</f>
        <v>72908000</v>
      </c>
      <c r="Y59" s="185">
        <f>'saldo awal'!Y59-Berkurang!Y59+Bertambah!Y59</f>
        <v>82</v>
      </c>
      <c r="Z59" s="10">
        <f>'saldo awal'!Z59-Berkurang!Z59+Bertambah!Z59</f>
        <v>13568390015</v>
      </c>
      <c r="AA59" s="185">
        <f>'saldo awal'!AA59-Berkurang!AA59+Bertambah!AA59</f>
        <v>3</v>
      </c>
      <c r="AB59" s="10">
        <f>'saldo awal'!AB59-Berkurang!AB59+Bertambah!AB59</f>
        <v>286714000</v>
      </c>
      <c r="AC59" s="10">
        <f>'saldo awal'!AC59-Berkurang!AC59+Bertambah!AC59</f>
        <v>60</v>
      </c>
      <c r="AD59" s="10">
        <f>'saldo awal'!AD59-Berkurang!AD59+Bertambah!AD59</f>
        <v>8339546642</v>
      </c>
      <c r="AE59" s="10">
        <f>'saldo awal'!AE59-Berkurang!AE59+Bertambah!AE59</f>
        <v>67</v>
      </c>
      <c r="AF59" s="10">
        <f>'saldo awal'!AF59-Berkurang!AF59+Bertambah!AF59</f>
        <v>9536433244</v>
      </c>
      <c r="AG59" s="185">
        <f>'saldo awal'!AG59-Berkurang!AG59+Bertambah!AG59</f>
        <v>13</v>
      </c>
      <c r="AH59" s="10">
        <f>'saldo awal'!AH59-Berkurang!AH59+Bertambah!AH59</f>
        <v>1036138000</v>
      </c>
      <c r="AI59" s="185">
        <f>'saldo awal'!AI59-Berkurang!AI59+Bertambah!AI59</f>
        <v>10</v>
      </c>
      <c r="AJ59" s="10">
        <f>'saldo awal'!AJ59-Berkurang!AJ59+Bertambah!AJ59</f>
        <v>1719969204</v>
      </c>
      <c r="AK59" s="185">
        <f>'saldo awal'!AK59-Berkurang!AK59+Bertambah!AK59</f>
        <v>0</v>
      </c>
      <c r="AL59" s="10">
        <f>'saldo awal'!AL59-Berkurang!AL59+Bertambah!AL59</f>
        <v>0</v>
      </c>
      <c r="AM59" s="185">
        <f>'saldo awal'!AM59-Berkurang!AM59+Bertambah!AM59</f>
        <v>0</v>
      </c>
      <c r="AN59" s="10">
        <f>'saldo awal'!AN59-Berkurang!AN59+Bertambah!AN59</f>
        <v>0</v>
      </c>
      <c r="AO59" s="185">
        <f>'saldo awal'!AO59-Berkurang!AO59+Bertambah!AO59</f>
        <v>0</v>
      </c>
      <c r="AP59" s="10">
        <f>'saldo awal'!AP59-Berkurang!AP59+Bertambah!AP59</f>
        <v>0</v>
      </c>
      <c r="AQ59" s="185">
        <f>'saldo awal'!AQ59-Berkurang!AQ59+Bertambah!AQ59</f>
        <v>0</v>
      </c>
      <c r="AR59" s="10">
        <f>'saldo awal'!AR59-Berkurang!AR59+Bertambah!AR59</f>
        <v>0</v>
      </c>
      <c r="AS59" s="185">
        <f t="shared" si="11"/>
        <v>1269</v>
      </c>
      <c r="AT59" s="10">
        <f t="shared" si="11"/>
        <v>40673551408</v>
      </c>
      <c r="AU59" s="288">
        <f t="shared" si="0"/>
        <v>3</v>
      </c>
      <c r="AV59" s="135">
        <f t="shared" si="1"/>
        <v>540110000</v>
      </c>
      <c r="AW59" s="288">
        <f t="shared" si="2"/>
        <v>1031</v>
      </c>
      <c r="AX59" s="106">
        <f t="shared" si="3"/>
        <v>5646250303</v>
      </c>
      <c r="AY59" s="179">
        <f t="shared" si="4"/>
        <v>85</v>
      </c>
      <c r="AZ59" s="106">
        <f t="shared" si="5"/>
        <v>13855104015</v>
      </c>
      <c r="BA59" s="179">
        <f t="shared" si="13"/>
        <v>1087</v>
      </c>
      <c r="BB59" s="106">
        <f t="shared" si="7"/>
        <v>20632087090</v>
      </c>
      <c r="BC59" s="179">
        <f t="shared" si="8"/>
        <v>0</v>
      </c>
      <c r="BD59" s="106">
        <f t="shared" si="9"/>
        <v>0</v>
      </c>
      <c r="BE59" s="106">
        <f t="shared" si="10"/>
        <v>0</v>
      </c>
    </row>
    <row r="60" spans="1:57">
      <c r="A60" s="84" t="s">
        <v>15</v>
      </c>
      <c r="B60" s="51" t="s">
        <v>15</v>
      </c>
      <c r="C60" s="10"/>
      <c r="D60" s="10"/>
      <c r="E60" s="185">
        <f>'saldo awal'!E60-Berkurang!E60+Bertambah!E60</f>
        <v>0</v>
      </c>
      <c r="F60" s="10">
        <f>'saldo awal'!F60-Berkurang!F60+Bertambah!F60</f>
        <v>0</v>
      </c>
      <c r="G60" s="185">
        <f>'saldo awal'!G60-Berkurang!G60+Bertambah!G60</f>
        <v>0</v>
      </c>
      <c r="H60" s="10">
        <f>'saldo awal'!H60-Berkurang!H60+Bertambah!H60</f>
        <v>0</v>
      </c>
      <c r="I60" s="185">
        <f>'saldo awal'!I60-Berkurang!I60+Bertambah!I60</f>
        <v>0</v>
      </c>
      <c r="J60" s="10">
        <f>'saldo awal'!J60-Berkurang!J60+Bertambah!J60</f>
        <v>0</v>
      </c>
      <c r="K60" s="185">
        <f>'saldo awal'!K60-Berkurang!K60+Bertambah!K60</f>
        <v>0</v>
      </c>
      <c r="L60" s="10">
        <f>'saldo awal'!L60-Berkurang!L60+Bertambah!L60</f>
        <v>0</v>
      </c>
      <c r="M60" s="185">
        <f>'saldo awal'!M60-Berkurang!M60+Bertambah!M60</f>
        <v>0</v>
      </c>
      <c r="N60" s="10">
        <f>'saldo awal'!N60-Berkurang!N60+Bertambah!N60</f>
        <v>0</v>
      </c>
      <c r="O60" s="185">
        <f>'saldo awal'!O60-Berkurang!O60+Bertambah!O60</f>
        <v>0</v>
      </c>
      <c r="P60" s="10">
        <f>'saldo awal'!P60-Berkurang!P60+Bertambah!P60</f>
        <v>0</v>
      </c>
      <c r="Q60" s="185">
        <f>'saldo awal'!Q60-Berkurang!Q60+Bertambah!Q60</f>
        <v>0</v>
      </c>
      <c r="R60" s="10">
        <f>'saldo awal'!R60-Berkurang!R60+Bertambah!R60</f>
        <v>0</v>
      </c>
      <c r="S60" s="185">
        <f>'saldo awal'!S60-Berkurang!S60+Bertambah!S60</f>
        <v>0</v>
      </c>
      <c r="T60" s="10">
        <f>'saldo awal'!T60-Berkurang!T60+Bertambah!T60</f>
        <v>0</v>
      </c>
      <c r="U60" s="185">
        <f>'saldo awal'!U60-Berkurang!U60+Bertambah!U60</f>
        <v>0</v>
      </c>
      <c r="V60" s="10">
        <f>'saldo awal'!V60-Berkurang!V60+Bertambah!V60</f>
        <v>0</v>
      </c>
      <c r="W60" s="185">
        <f>'saldo awal'!W60-Berkurang!W60+Bertambah!W60</f>
        <v>0</v>
      </c>
      <c r="X60" s="10">
        <f>'saldo awal'!X60-Berkurang!X60+Bertambah!X60</f>
        <v>0</v>
      </c>
      <c r="Y60" s="185">
        <f>'saldo awal'!Y60-Berkurang!Y60+Bertambah!Y60</f>
        <v>0</v>
      </c>
      <c r="Z60" s="10">
        <f>'saldo awal'!Z60-Berkurang!Z60+Bertambah!Z60</f>
        <v>0</v>
      </c>
      <c r="AA60" s="185">
        <f>'saldo awal'!AA60-Berkurang!AA60+Bertambah!AA60</f>
        <v>0</v>
      </c>
      <c r="AB60" s="10">
        <f>'saldo awal'!AB60-Berkurang!AB60+Bertambah!AB60</f>
        <v>0</v>
      </c>
      <c r="AC60" s="10">
        <f>'saldo awal'!AC60-Berkurang!AC60+Bertambah!AC60</f>
        <v>0</v>
      </c>
      <c r="AD60" s="10">
        <f>'saldo awal'!AD60-Berkurang!AD60+Bertambah!AD60</f>
        <v>0</v>
      </c>
      <c r="AE60" s="10">
        <f>'saldo awal'!AE60-Berkurang!AE60+Bertambah!AE60</f>
        <v>0</v>
      </c>
      <c r="AF60" s="10">
        <f>'saldo awal'!AF60-Berkurang!AF60+Bertambah!AF60</f>
        <v>0</v>
      </c>
      <c r="AG60" s="185">
        <f>'saldo awal'!AG60-Berkurang!AG60+Bertambah!AG60</f>
        <v>0</v>
      </c>
      <c r="AH60" s="10">
        <f>'saldo awal'!AH60-Berkurang!AH60+Bertambah!AH60</f>
        <v>0</v>
      </c>
      <c r="AI60" s="185">
        <f>'saldo awal'!AI60-Berkurang!AI60+Bertambah!AI60</f>
        <v>0</v>
      </c>
      <c r="AJ60" s="10">
        <f>'saldo awal'!AJ60-Berkurang!AJ60+Bertambah!AJ60</f>
        <v>0</v>
      </c>
      <c r="AK60" s="185">
        <f>'saldo awal'!AK60-Berkurang!AK60+Bertambah!AK60</f>
        <v>0</v>
      </c>
      <c r="AL60" s="10">
        <f>'saldo awal'!AL60-Berkurang!AL60+Bertambah!AL60</f>
        <v>0</v>
      </c>
      <c r="AM60" s="185">
        <f>'saldo awal'!AM60-Berkurang!AM60+Bertambah!AM60</f>
        <v>0</v>
      </c>
      <c r="AN60" s="10">
        <f>'saldo awal'!AN60-Berkurang!AN60+Bertambah!AN60</f>
        <v>0</v>
      </c>
      <c r="AO60" s="185">
        <f>'saldo awal'!AO60-Berkurang!AO60+Bertambah!AO60</f>
        <v>0</v>
      </c>
      <c r="AP60" s="10">
        <f>'saldo awal'!AP60-Berkurang!AP60+Bertambah!AP60</f>
        <v>0</v>
      </c>
      <c r="AQ60" s="185">
        <f>'saldo awal'!AQ60-Berkurang!AQ60+Bertambah!AQ60</f>
        <v>0</v>
      </c>
      <c r="AR60" s="10">
        <f>'saldo awal'!AR60-Berkurang!AR60+Bertambah!AR60</f>
        <v>0</v>
      </c>
      <c r="AS60" s="185">
        <f t="shared" si="11"/>
        <v>0</v>
      </c>
      <c r="AT60" s="10">
        <f t="shared" si="11"/>
        <v>0</v>
      </c>
      <c r="AU60" s="289"/>
      <c r="AV60" s="86"/>
      <c r="AW60" s="289"/>
      <c r="AX60" s="106">
        <f>H60+J60+L60+N60+P60+R60+T60+V60+X60</f>
        <v>0</v>
      </c>
      <c r="AY60" s="179">
        <f t="shared" si="4"/>
        <v>0</v>
      </c>
    </row>
    <row r="61" spans="1:57">
      <c r="A61" s="85" t="s">
        <v>158</v>
      </c>
      <c r="B61" s="19"/>
      <c r="C61" s="19"/>
      <c r="D61" s="19"/>
      <c r="E61" s="85">
        <f>SUM(E12:E60)</f>
        <v>1557</v>
      </c>
      <c r="F61" s="19">
        <f>SUM(F12:F60)</f>
        <v>461670553474.09003</v>
      </c>
      <c r="G61" s="85">
        <f t="shared" ref="G61:AR61" si="16">SUM(G12:G60)</f>
        <v>347</v>
      </c>
      <c r="H61" s="19">
        <f t="shared" si="16"/>
        <v>20647495938</v>
      </c>
      <c r="I61" s="85">
        <f t="shared" si="16"/>
        <v>2096</v>
      </c>
      <c r="J61" s="19">
        <f t="shared" si="16"/>
        <v>76676989473.899994</v>
      </c>
      <c r="K61" s="85">
        <f t="shared" si="16"/>
        <v>2124</v>
      </c>
      <c r="L61" s="19">
        <f t="shared" si="16"/>
        <v>15574128225</v>
      </c>
      <c r="M61" s="85">
        <f t="shared" si="16"/>
        <v>521</v>
      </c>
      <c r="N61" s="19">
        <f t="shared" si="16"/>
        <v>4260374025</v>
      </c>
      <c r="O61" s="85">
        <f>SUM(O12:O60)</f>
        <v>97799</v>
      </c>
      <c r="P61" s="19">
        <f>SUM(P12:P60)</f>
        <v>121072170818.53001</v>
      </c>
      <c r="Q61" s="85">
        <f t="shared" si="16"/>
        <v>2822</v>
      </c>
      <c r="R61" s="19">
        <f t="shared" si="16"/>
        <v>18220857974.52</v>
      </c>
      <c r="S61" s="85">
        <f t="shared" si="16"/>
        <v>16829</v>
      </c>
      <c r="T61" s="19">
        <f t="shared" si="16"/>
        <v>68864750829.679993</v>
      </c>
      <c r="U61" s="85">
        <f t="shared" si="16"/>
        <v>10006</v>
      </c>
      <c r="V61" s="19">
        <f t="shared" si="16"/>
        <v>28286244117.600002</v>
      </c>
      <c r="W61" s="85">
        <f t="shared" si="16"/>
        <v>529</v>
      </c>
      <c r="X61" s="19">
        <f t="shared" si="16"/>
        <v>759680660</v>
      </c>
      <c r="Y61" s="85">
        <f t="shared" si="16"/>
        <v>4993</v>
      </c>
      <c r="Z61" s="19">
        <f t="shared" si="16"/>
        <v>704865578570.90002</v>
      </c>
      <c r="AA61" s="85">
        <f t="shared" si="16"/>
        <v>859</v>
      </c>
      <c r="AB61" s="19">
        <f t="shared" si="16"/>
        <v>7662214656.0900002</v>
      </c>
      <c r="AC61" s="19">
        <f t="shared" si="16"/>
        <v>3165</v>
      </c>
      <c r="AD61" s="19">
        <f t="shared" si="16"/>
        <v>882382272792.65002</v>
      </c>
      <c r="AE61" s="19">
        <f t="shared" si="16"/>
        <v>1060</v>
      </c>
      <c r="AF61" s="19">
        <f t="shared" si="16"/>
        <v>120162547403.82999</v>
      </c>
      <c r="AG61" s="85">
        <f t="shared" si="16"/>
        <v>372</v>
      </c>
      <c r="AH61" s="19">
        <f t="shared" si="16"/>
        <v>31337980623</v>
      </c>
      <c r="AI61" s="85">
        <f t="shared" si="16"/>
        <v>1243</v>
      </c>
      <c r="AJ61" s="19">
        <f t="shared" si="16"/>
        <v>134327106237.5</v>
      </c>
      <c r="AK61" s="85">
        <f t="shared" si="16"/>
        <v>212103</v>
      </c>
      <c r="AL61" s="19">
        <f t="shared" si="16"/>
        <v>43301521912.750008</v>
      </c>
      <c r="AM61" s="85">
        <f t="shared" si="16"/>
        <v>1647</v>
      </c>
      <c r="AN61" s="19">
        <f t="shared" si="16"/>
        <v>7950455219.5</v>
      </c>
      <c r="AO61" s="85">
        <f t="shared" si="16"/>
        <v>5</v>
      </c>
      <c r="AP61" s="19">
        <f t="shared" si="16"/>
        <v>358147400</v>
      </c>
      <c r="AQ61" s="85">
        <f t="shared" si="16"/>
        <v>7</v>
      </c>
      <c r="AR61" s="19">
        <f t="shared" si="16"/>
        <v>3894525868.2400026</v>
      </c>
      <c r="AS61" s="85">
        <f>SUM(AS12:AS60)</f>
        <v>360084</v>
      </c>
      <c r="AT61" s="19">
        <f>SUM(AT12:AT60)</f>
        <v>2752275596220.7798</v>
      </c>
      <c r="AU61" s="290"/>
      <c r="AV61" s="208"/>
      <c r="AW61" s="290"/>
    </row>
    <row r="63" spans="1:57" s="180" customFormat="1">
      <c r="A63" s="179"/>
      <c r="E63" s="179"/>
      <c r="F63" s="106"/>
      <c r="G63" s="179"/>
      <c r="H63" s="106"/>
      <c r="I63" s="179"/>
      <c r="J63" s="106"/>
      <c r="K63" s="179"/>
      <c r="L63" s="106"/>
      <c r="M63" s="179"/>
      <c r="N63" s="106"/>
      <c r="O63" s="179"/>
      <c r="P63" s="106"/>
      <c r="Q63" s="179"/>
      <c r="R63" s="106"/>
      <c r="S63" s="179"/>
      <c r="T63" s="106"/>
      <c r="U63" s="179"/>
      <c r="V63" s="106"/>
      <c r="W63" s="179"/>
      <c r="X63" s="106"/>
      <c r="Y63" s="179"/>
      <c r="Z63" s="106"/>
      <c r="AA63" s="179"/>
      <c r="AB63" s="106"/>
      <c r="AC63" s="106"/>
      <c r="AD63" s="106"/>
      <c r="AE63" s="106"/>
      <c r="AF63" s="106"/>
      <c r="AG63" s="179"/>
      <c r="AH63" s="106"/>
      <c r="AI63" s="179"/>
      <c r="AJ63" s="106"/>
      <c r="AK63" s="179"/>
      <c r="AL63" s="106"/>
      <c r="AM63" s="179"/>
      <c r="AN63" s="106"/>
      <c r="AO63" s="179"/>
      <c r="AP63" s="106"/>
      <c r="AQ63" s="179"/>
      <c r="AR63" s="106"/>
      <c r="AS63" s="106">
        <f>E61+G61+I61+K61+M61+O61+Q61+S61+U61+W61+Y61+AA61+AC61+AE61+AG61+AI61+AK61+AM61+AO61+AQ61</f>
        <v>360084</v>
      </c>
      <c r="AT63" s="106">
        <f>F61+H61+J61+L61+N61+P61+R61+T61+V61+X61+Z61+AB61+AD61+AF61+AH61+AJ61+AL61+AN61+AP61+AR61</f>
        <v>2752275596220.7803</v>
      </c>
      <c r="AU63" s="179"/>
      <c r="AV63" s="106"/>
      <c r="AW63" s="179"/>
      <c r="AX63" s="106"/>
      <c r="AY63" s="179"/>
      <c r="BA63" s="179"/>
      <c r="BC63" s="179"/>
    </row>
    <row r="64" spans="1:57">
      <c r="AH64" s="106">
        <f>AD59+AF59+AH59+AJ59</f>
        <v>20632087090</v>
      </c>
    </row>
  </sheetData>
  <mergeCells count="19">
    <mergeCell ref="A7:A9"/>
    <mergeCell ref="B7:B9"/>
    <mergeCell ref="C7:C9"/>
    <mergeCell ref="D7:D9"/>
    <mergeCell ref="A3:AT3"/>
    <mergeCell ref="A4:AT4"/>
    <mergeCell ref="A5:AT5"/>
    <mergeCell ref="AT7:AT9"/>
    <mergeCell ref="F7:F9"/>
    <mergeCell ref="G7:X7"/>
    <mergeCell ref="Z7:AB7"/>
    <mergeCell ref="AD7:AJ7"/>
    <mergeCell ref="AL7:AP7"/>
    <mergeCell ref="AQ7:AR7"/>
    <mergeCell ref="AU11:AV11"/>
    <mergeCell ref="AW11:AX11"/>
    <mergeCell ref="AY11:AZ11"/>
    <mergeCell ref="BA11:BB11"/>
    <mergeCell ref="BC11:BD11"/>
  </mergeCells>
  <pageMargins left="1.1023622047244095" right="0.70866141732283472" top="0.35433070866141736" bottom="0.35433070866141736" header="0.31496062992125984" footer="0.31496062992125984"/>
  <pageSetup paperSize="300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6"/>
  <sheetViews>
    <sheetView topLeftCell="A14" workbookViewId="0">
      <selection activeCell="K12" sqref="K12:L35"/>
    </sheetView>
  </sheetViews>
  <sheetFormatPr defaultRowHeight="15"/>
  <cols>
    <col min="1" max="1" width="7.7109375" customWidth="1"/>
    <col min="2" max="2" width="9.140625" customWidth="1"/>
    <col min="3" max="3" width="8.28515625" customWidth="1"/>
    <col min="4" max="4" width="35.5703125" customWidth="1"/>
    <col min="5" max="5" width="6.28515625" style="40" customWidth="1"/>
    <col min="6" max="6" width="17" customWidth="1"/>
    <col min="7" max="7" width="7.7109375" style="40" customWidth="1"/>
    <col min="8" max="8" width="13.85546875" style="1" customWidth="1"/>
    <col min="9" max="9" width="7.42578125" style="40" customWidth="1"/>
    <col min="10" max="10" width="13.5703125" customWidth="1"/>
    <col min="11" max="11" width="8.5703125" style="40" customWidth="1"/>
    <col min="12" max="12" width="14.42578125" style="1" customWidth="1"/>
    <col min="13" max="13" width="10" customWidth="1"/>
    <col min="14" max="15" width="15" style="1" customWidth="1"/>
    <col min="16" max="16" width="13.5703125" customWidth="1"/>
    <col min="17" max="17" width="1.85546875" customWidth="1"/>
    <col min="18" max="18" width="15" customWidth="1"/>
    <col min="19" max="19" width="9.5703125" bestFit="1" customWidth="1"/>
    <col min="21" max="21" width="10.42578125" bestFit="1" customWidth="1"/>
    <col min="23" max="23" width="10.42578125" bestFit="1" customWidth="1"/>
    <col min="24" max="24" width="30.42578125" customWidth="1"/>
    <col min="25" max="25" width="9.5703125" bestFit="1" customWidth="1"/>
  </cols>
  <sheetData>
    <row r="1" spans="1:21">
      <c r="A1" s="12" t="s">
        <v>185</v>
      </c>
      <c r="B1" s="13"/>
      <c r="C1" s="12" t="s">
        <v>186</v>
      </c>
      <c r="D1" s="12" t="s">
        <v>0</v>
      </c>
      <c r="E1" s="90"/>
      <c r="F1" s="12"/>
      <c r="G1" s="90"/>
      <c r="H1" s="148"/>
      <c r="I1" s="90"/>
      <c r="J1" s="12"/>
      <c r="K1" s="90"/>
      <c r="L1" s="148"/>
      <c r="M1" s="12"/>
    </row>
    <row r="2" spans="1:21">
      <c r="A2" s="12" t="s">
        <v>187</v>
      </c>
      <c r="B2" s="13"/>
      <c r="C2" s="12" t="s">
        <v>186</v>
      </c>
      <c r="D2" s="12" t="s">
        <v>2</v>
      </c>
      <c r="E2" s="90"/>
      <c r="F2" s="12"/>
      <c r="G2" s="90"/>
      <c r="H2" s="148"/>
      <c r="I2" s="90"/>
      <c r="J2" s="12"/>
      <c r="K2" s="90"/>
      <c r="L2" s="148"/>
      <c r="M2" s="12"/>
    </row>
    <row r="3" spans="1:21">
      <c r="A3" s="400" t="s">
        <v>429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21">
      <c r="A4" s="401" t="s">
        <v>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</row>
    <row r="5" spans="1:21" ht="14.25" customHeight="1">
      <c r="A5" s="401" t="s">
        <v>363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21" ht="12.75" customHeight="1" thickBot="1">
      <c r="A6" s="12"/>
      <c r="B6" s="12"/>
      <c r="C6" s="12"/>
      <c r="D6" s="12"/>
      <c r="E6" s="90"/>
      <c r="F6" s="12"/>
      <c r="G6" s="90"/>
      <c r="H6" s="148"/>
      <c r="I6" s="90"/>
      <c r="J6" s="12"/>
      <c r="K6" s="90"/>
      <c r="L6" s="148"/>
      <c r="M6" s="12"/>
    </row>
    <row r="7" spans="1:21" s="23" customFormat="1" ht="24.75" customHeight="1" thickBot="1">
      <c r="A7" s="402" t="s">
        <v>4</v>
      </c>
      <c r="B7" s="402" t="s">
        <v>188</v>
      </c>
      <c r="C7" s="57" t="s">
        <v>189</v>
      </c>
      <c r="D7" s="395" t="s">
        <v>190</v>
      </c>
      <c r="E7" s="397" t="s">
        <v>8</v>
      </c>
      <c r="F7" s="392"/>
      <c r="G7" s="397" t="s">
        <v>9</v>
      </c>
      <c r="H7" s="391"/>
      <c r="I7" s="391"/>
      <c r="J7" s="392"/>
      <c r="K7" s="406" t="s">
        <v>364</v>
      </c>
      <c r="L7" s="407"/>
      <c r="M7" s="408" t="s">
        <v>10</v>
      </c>
      <c r="N7" s="58"/>
      <c r="O7" s="58"/>
      <c r="P7" s="59"/>
      <c r="Q7" s="59"/>
    </row>
    <row r="8" spans="1:21" s="23" customFormat="1" ht="13.5" customHeight="1" thickBot="1">
      <c r="A8" s="403"/>
      <c r="B8" s="403"/>
      <c r="C8" s="60" t="s">
        <v>191</v>
      </c>
      <c r="D8" s="405"/>
      <c r="E8" s="393" t="s">
        <v>11</v>
      </c>
      <c r="F8" s="395" t="s">
        <v>12</v>
      </c>
      <c r="G8" s="397" t="s">
        <v>13</v>
      </c>
      <c r="H8" s="392"/>
      <c r="I8" s="397" t="s">
        <v>14</v>
      </c>
      <c r="J8" s="392"/>
      <c r="K8" s="393" t="s">
        <v>11</v>
      </c>
      <c r="L8" s="398" t="s">
        <v>12</v>
      </c>
      <c r="M8" s="405"/>
      <c r="N8" s="58"/>
      <c r="O8" s="58"/>
      <c r="P8" s="59"/>
      <c r="Q8" s="59"/>
    </row>
    <row r="9" spans="1:21" s="23" customFormat="1" ht="24.75" customHeight="1" thickBot="1">
      <c r="A9" s="404"/>
      <c r="B9" s="404"/>
      <c r="C9" s="61" t="s">
        <v>192</v>
      </c>
      <c r="D9" s="396"/>
      <c r="E9" s="394"/>
      <c r="F9" s="396"/>
      <c r="G9" s="96" t="s">
        <v>11</v>
      </c>
      <c r="H9" s="151" t="s">
        <v>12</v>
      </c>
      <c r="I9" s="96" t="s">
        <v>11</v>
      </c>
      <c r="J9" s="62" t="s">
        <v>12</v>
      </c>
      <c r="K9" s="394"/>
      <c r="L9" s="399"/>
      <c r="M9" s="396"/>
      <c r="N9" s="58" t="s">
        <v>365</v>
      </c>
      <c r="O9" s="58"/>
      <c r="P9" s="58" t="e">
        <f>L16-N9</f>
        <v>#VALUE!</v>
      </c>
      <c r="Q9" s="59"/>
    </row>
    <row r="10" spans="1:21" ht="13.5" customHeight="1" thickBot="1">
      <c r="A10" s="63">
        <v>1</v>
      </c>
      <c r="B10" s="64">
        <v>2</v>
      </c>
      <c r="C10" s="64">
        <v>3</v>
      </c>
      <c r="D10" s="64">
        <v>4</v>
      </c>
      <c r="E10" s="91">
        <v>5</v>
      </c>
      <c r="F10" s="64">
        <v>6</v>
      </c>
      <c r="G10" s="91">
        <v>7</v>
      </c>
      <c r="H10" s="153">
        <v>8</v>
      </c>
      <c r="I10" s="91">
        <v>9</v>
      </c>
      <c r="J10" s="64">
        <v>10</v>
      </c>
      <c r="K10" s="91">
        <v>11</v>
      </c>
      <c r="L10" s="149">
        <v>12</v>
      </c>
      <c r="M10" s="65">
        <v>13</v>
      </c>
      <c r="N10" s="58"/>
      <c r="O10" s="58"/>
      <c r="P10" s="59"/>
      <c r="Q10" s="59"/>
    </row>
    <row r="11" spans="1:21" ht="12" customHeight="1" thickBot="1">
      <c r="A11" s="66"/>
      <c r="B11" s="67"/>
      <c r="C11" s="68"/>
      <c r="D11" s="68" t="s">
        <v>15</v>
      </c>
      <c r="E11" s="92"/>
      <c r="F11" s="68" t="s">
        <v>15</v>
      </c>
      <c r="G11" s="92"/>
      <c r="H11" s="150" t="s">
        <v>15</v>
      </c>
      <c r="I11" s="92"/>
      <c r="J11" s="68" t="s">
        <v>15</v>
      </c>
      <c r="K11" s="92"/>
      <c r="L11" s="150" t="s">
        <v>15</v>
      </c>
      <c r="M11" s="69"/>
      <c r="N11" s="58"/>
      <c r="O11" s="58"/>
      <c r="P11" s="59"/>
      <c r="Q11" s="59"/>
    </row>
    <row r="12" spans="1:21" s="23" customFormat="1" ht="13.5" thickBot="1">
      <c r="A12" s="70">
        <v>1</v>
      </c>
      <c r="B12" s="71">
        <v>1</v>
      </c>
      <c r="C12" s="71">
        <v>1</v>
      </c>
      <c r="D12" s="72" t="s">
        <v>193</v>
      </c>
      <c r="E12" s="88">
        <v>1552</v>
      </c>
      <c r="F12" s="73">
        <v>459992974889.09003</v>
      </c>
      <c r="G12" s="88">
        <f>Berkurang!E61</f>
        <v>18</v>
      </c>
      <c r="H12" s="73">
        <f>Berkurang!F61</f>
        <v>41057222771.25</v>
      </c>
      <c r="I12" s="88">
        <f>Bertambah!E61</f>
        <v>23</v>
      </c>
      <c r="J12" s="73">
        <f>Bertambah!F61</f>
        <v>42734801356.25</v>
      </c>
      <c r="K12" s="88">
        <f>E12-G12+I12</f>
        <v>1557</v>
      </c>
      <c r="L12" s="73">
        <f>F12-H12+J12</f>
        <v>461670553474.09003</v>
      </c>
      <c r="M12" s="74"/>
      <c r="N12" s="147">
        <v>432628110238.09003</v>
      </c>
      <c r="O12" s="147">
        <f>L12-N12</f>
        <v>29042443236</v>
      </c>
      <c r="P12" s="58">
        <f>L12-N12</f>
        <v>29042443236</v>
      </c>
      <c r="Q12" s="59"/>
      <c r="R12" s="56">
        <f>'[1]Saldo Akir'!F61</f>
        <v>464056982764.09003</v>
      </c>
      <c r="S12" s="56">
        <f>L12-R12</f>
        <v>-2386429290</v>
      </c>
    </row>
    <row r="13" spans="1:21" s="23" customFormat="1" ht="13.5" thickBot="1">
      <c r="A13" s="70">
        <v>2</v>
      </c>
      <c r="B13" s="71">
        <v>2</v>
      </c>
      <c r="C13" s="74"/>
      <c r="D13" s="72" t="s">
        <v>161</v>
      </c>
      <c r="E13" s="88">
        <v>131273</v>
      </c>
      <c r="F13" s="73">
        <v>317117388281.79999</v>
      </c>
      <c r="G13" s="88">
        <f t="shared" ref="G13:J13" si="0">SUM(G14:G22)</f>
        <v>2883</v>
      </c>
      <c r="H13" s="73">
        <f t="shared" si="0"/>
        <v>47196320924.869995</v>
      </c>
      <c r="I13" s="88">
        <f t="shared" si="0"/>
        <v>4683</v>
      </c>
      <c r="J13" s="73">
        <f t="shared" si="0"/>
        <v>84441624705.209991</v>
      </c>
      <c r="K13" s="88">
        <f>SUM(K14:K22)</f>
        <v>133073</v>
      </c>
      <c r="L13" s="73">
        <f>SUM(L14:L22)</f>
        <v>354362692062.22998</v>
      </c>
      <c r="M13" s="74"/>
      <c r="N13" s="147">
        <v>325327715263.03003</v>
      </c>
      <c r="O13" s="147">
        <f>L13-N13</f>
        <v>29034976799.199951</v>
      </c>
      <c r="P13" s="58">
        <f t="shared" ref="P13:P36" si="1">L13-N13</f>
        <v>29034976799.199951</v>
      </c>
      <c r="Q13" s="59"/>
      <c r="R13" s="56"/>
      <c r="S13" s="56"/>
    </row>
    <row r="14" spans="1:21" s="23" customFormat="1" ht="13.5" thickBot="1">
      <c r="A14" s="75" t="s">
        <v>15</v>
      </c>
      <c r="B14" s="76" t="s">
        <v>15</v>
      </c>
      <c r="C14" s="76">
        <v>2</v>
      </c>
      <c r="D14" s="74" t="s">
        <v>194</v>
      </c>
      <c r="E14" s="93">
        <v>324</v>
      </c>
      <c r="F14" s="77">
        <v>18495774628</v>
      </c>
      <c r="G14" s="93">
        <f>Berkurang!G61</f>
        <v>13</v>
      </c>
      <c r="H14" s="77">
        <f>Berkurang!H61</f>
        <v>236867900</v>
      </c>
      <c r="I14" s="93">
        <f>Bertambah!G61</f>
        <v>36</v>
      </c>
      <c r="J14" s="77">
        <f>Bertambah!H61</f>
        <v>2388589210</v>
      </c>
      <c r="K14" s="93">
        <f>E14-G14+I14</f>
        <v>347</v>
      </c>
      <c r="L14" s="77">
        <f>F14-H14+J14</f>
        <v>20647495938</v>
      </c>
      <c r="M14" s="74"/>
      <c r="N14" s="58"/>
      <c r="O14" s="58"/>
      <c r="P14" s="58">
        <f t="shared" si="1"/>
        <v>20647495938</v>
      </c>
      <c r="Q14" s="59"/>
      <c r="R14" s="56">
        <f>'[1]Saldo Akir'!H61</f>
        <v>16980695828</v>
      </c>
      <c r="S14" s="56">
        <f t="shared" ref="S14:S36" si="2">L14-R14</f>
        <v>3666800110</v>
      </c>
    </row>
    <row r="15" spans="1:21" s="23" customFormat="1" ht="13.5" thickBot="1">
      <c r="A15" s="75" t="s">
        <v>15</v>
      </c>
      <c r="B15" s="76" t="s">
        <v>15</v>
      </c>
      <c r="C15" s="76">
        <v>3</v>
      </c>
      <c r="D15" s="74" t="s">
        <v>195</v>
      </c>
      <c r="E15" s="93">
        <v>1972</v>
      </c>
      <c r="F15" s="77">
        <v>66466784857</v>
      </c>
      <c r="G15" s="93">
        <f>Berkurang!I61</f>
        <v>279</v>
      </c>
      <c r="H15" s="77">
        <f>Berkurang!J61</f>
        <v>13288675889</v>
      </c>
      <c r="I15" s="93">
        <f>Bertambah!I61</f>
        <v>403</v>
      </c>
      <c r="J15" s="77">
        <f>Bertambah!J61</f>
        <v>23498880505.900002</v>
      </c>
      <c r="K15" s="93">
        <f>E15-G15+I15</f>
        <v>2096</v>
      </c>
      <c r="L15" s="77">
        <f>F15-H15+J15</f>
        <v>76676989473.899994</v>
      </c>
      <c r="M15" s="74"/>
      <c r="N15" s="58"/>
      <c r="O15" s="58"/>
      <c r="P15" s="58">
        <f t="shared" si="1"/>
        <v>76676989473.899994</v>
      </c>
      <c r="Q15" s="59"/>
      <c r="R15" s="56">
        <f>'[1]Saldo Akir'!J61</f>
        <v>62678040640</v>
      </c>
      <c r="S15" s="56">
        <f t="shared" si="2"/>
        <v>13998948833.899994</v>
      </c>
      <c r="U15" s="23" t="s">
        <v>269</v>
      </c>
    </row>
    <row r="16" spans="1:21" s="23" customFormat="1" ht="13.5" thickBot="1">
      <c r="A16" s="75" t="s">
        <v>15</v>
      </c>
      <c r="B16" s="76" t="s">
        <v>15</v>
      </c>
      <c r="C16" s="76">
        <v>4</v>
      </c>
      <c r="D16" s="74" t="s">
        <v>196</v>
      </c>
      <c r="E16" s="93">
        <v>2103</v>
      </c>
      <c r="F16" s="77">
        <v>14952802125</v>
      </c>
      <c r="G16" s="93">
        <f>Berkurang!K61</f>
        <v>29</v>
      </c>
      <c r="H16" s="77">
        <f>Berkurang!L61</f>
        <v>4214394235</v>
      </c>
      <c r="I16" s="93">
        <f>Bertambah!K61</f>
        <v>50</v>
      </c>
      <c r="J16" s="77">
        <f>Bertambah!L61</f>
        <v>4835720335</v>
      </c>
      <c r="K16" s="93">
        <f t="shared" ref="K16:K22" si="3">E16-G16+I16</f>
        <v>2124</v>
      </c>
      <c r="L16" s="77">
        <f t="shared" ref="L16:L22" si="4">F16-H16+J16</f>
        <v>15574128225</v>
      </c>
      <c r="M16" s="74"/>
      <c r="N16" s="58"/>
      <c r="O16" s="58"/>
      <c r="P16" s="58">
        <f t="shared" si="1"/>
        <v>15574128225</v>
      </c>
      <c r="Q16" s="59"/>
      <c r="R16" s="56">
        <f>'[1]Saldo Akir'!L61</f>
        <v>14487929425</v>
      </c>
      <c r="S16" s="56">
        <f t="shared" si="2"/>
        <v>1086198800</v>
      </c>
      <c r="U16" s="23" t="s">
        <v>271</v>
      </c>
    </row>
    <row r="17" spans="1:22" s="23" customFormat="1" ht="13.5" thickBot="1">
      <c r="A17" s="75" t="s">
        <v>15</v>
      </c>
      <c r="B17" s="76" t="s">
        <v>15</v>
      </c>
      <c r="C17" s="76">
        <v>5</v>
      </c>
      <c r="D17" s="74" t="s">
        <v>197</v>
      </c>
      <c r="E17" s="93">
        <v>506</v>
      </c>
      <c r="F17" s="77">
        <v>4187069025</v>
      </c>
      <c r="G17" s="93">
        <f>Berkurang!M61</f>
        <v>13</v>
      </c>
      <c r="H17" s="77">
        <f>Berkurang!N61</f>
        <v>511394000</v>
      </c>
      <c r="I17" s="93">
        <f>Bertambah!M61</f>
        <v>28</v>
      </c>
      <c r="J17" s="77">
        <f>Bertambah!N61</f>
        <v>584699000</v>
      </c>
      <c r="K17" s="93">
        <f t="shared" si="3"/>
        <v>521</v>
      </c>
      <c r="L17" s="77">
        <f t="shared" si="4"/>
        <v>4260374025</v>
      </c>
      <c r="M17" s="74"/>
      <c r="N17" s="58"/>
      <c r="O17" s="58"/>
      <c r="P17" s="58">
        <f t="shared" si="1"/>
        <v>4260374025</v>
      </c>
      <c r="Q17" s="59"/>
      <c r="R17" s="56">
        <f>'[1]Saldo Akir'!N61</f>
        <v>3853661925</v>
      </c>
      <c r="S17" s="56">
        <f t="shared" si="2"/>
        <v>406712100</v>
      </c>
      <c r="U17" s="23" t="s">
        <v>270</v>
      </c>
    </row>
    <row r="18" spans="1:22" s="23" customFormat="1" ht="13.5" thickBot="1">
      <c r="A18" s="75" t="s">
        <v>15</v>
      </c>
      <c r="B18" s="76" t="s">
        <v>15</v>
      </c>
      <c r="C18" s="76">
        <v>6</v>
      </c>
      <c r="D18" s="74" t="s">
        <v>198</v>
      </c>
      <c r="E18" s="93">
        <v>97608</v>
      </c>
      <c r="F18" s="77">
        <v>111699962558.62001</v>
      </c>
      <c r="G18" s="93">
        <f>Berkurang!O61</f>
        <v>2300</v>
      </c>
      <c r="H18" s="77">
        <f>Berkurang!P61</f>
        <v>24544655995.669998</v>
      </c>
      <c r="I18" s="93">
        <f>Bertambah!O61</f>
        <v>2491</v>
      </c>
      <c r="J18" s="93">
        <f>Bertambah!P61</f>
        <v>33916864255.579994</v>
      </c>
      <c r="K18" s="93">
        <f>E18-G18+I18</f>
        <v>97799</v>
      </c>
      <c r="L18" s="77">
        <f t="shared" si="4"/>
        <v>121072170818.53</v>
      </c>
      <c r="M18" s="74"/>
      <c r="N18" s="58"/>
      <c r="O18" s="58"/>
      <c r="P18" s="58">
        <f t="shared" si="1"/>
        <v>121072170818.53</v>
      </c>
      <c r="Q18" s="59"/>
      <c r="R18" s="56">
        <f>'[1]Saldo Akir'!P61</f>
        <v>103543564286.86002</v>
      </c>
      <c r="S18" s="56">
        <f t="shared" si="2"/>
        <v>17528606531.669983</v>
      </c>
      <c r="U18" s="23">
        <v>-218878000</v>
      </c>
      <c r="V18" s="23" t="s">
        <v>272</v>
      </c>
    </row>
    <row r="19" spans="1:22" s="23" customFormat="1" ht="13.5" thickBot="1">
      <c r="A19" s="75" t="s">
        <v>15</v>
      </c>
      <c r="B19" s="76" t="s">
        <v>15</v>
      </c>
      <c r="C19" s="76">
        <v>7</v>
      </c>
      <c r="D19" s="74" t="s">
        <v>199</v>
      </c>
      <c r="E19" s="93">
        <v>2727</v>
      </c>
      <c r="F19" s="77">
        <v>17064011930.619999</v>
      </c>
      <c r="G19" s="93">
        <f>Berkurang!Q61</f>
        <v>151</v>
      </c>
      <c r="H19" s="77">
        <f>Berkurang!R61</f>
        <v>1229737831</v>
      </c>
      <c r="I19" s="93">
        <f>Bertambah!Q61</f>
        <v>246</v>
      </c>
      <c r="J19" s="77">
        <f>Bertambah!R61</f>
        <v>2386583874.9000001</v>
      </c>
      <c r="K19" s="93">
        <f t="shared" si="3"/>
        <v>2822</v>
      </c>
      <c r="L19" s="77">
        <f t="shared" si="4"/>
        <v>18220857974.52</v>
      </c>
      <c r="M19" s="74"/>
      <c r="N19" s="58"/>
      <c r="O19" s="58"/>
      <c r="P19" s="58">
        <f t="shared" si="1"/>
        <v>18220857974.52</v>
      </c>
      <c r="Q19" s="59"/>
      <c r="R19" s="56">
        <f>'[1]Saldo Akir'!R61</f>
        <v>15136592805.619999</v>
      </c>
      <c r="S19" s="56">
        <f t="shared" si="2"/>
        <v>3084265168.9000015</v>
      </c>
    </row>
    <row r="20" spans="1:22" s="23" customFormat="1" ht="13.5" thickBot="1">
      <c r="A20" s="75" t="s">
        <v>15</v>
      </c>
      <c r="B20" s="76" t="s">
        <v>15</v>
      </c>
      <c r="C20" s="76">
        <v>8</v>
      </c>
      <c r="D20" s="74" t="s">
        <v>200</v>
      </c>
      <c r="E20" s="93">
        <v>15529</v>
      </c>
      <c r="F20" s="77">
        <v>56442323458.989998</v>
      </c>
      <c r="G20" s="93">
        <f>Berkurang!S61</f>
        <v>47</v>
      </c>
      <c r="H20" s="77">
        <f>Berkurang!T61</f>
        <v>1155434815</v>
      </c>
      <c r="I20" s="93">
        <f>Bertambah!S61</f>
        <v>1347</v>
      </c>
      <c r="J20" s="77">
        <f>Bertambah!T61</f>
        <v>13577862185.689999</v>
      </c>
      <c r="K20" s="93">
        <f t="shared" si="3"/>
        <v>16829</v>
      </c>
      <c r="L20" s="77">
        <f t="shared" si="4"/>
        <v>68864750829.679993</v>
      </c>
      <c r="M20" s="74"/>
      <c r="N20" s="58"/>
      <c r="O20" s="58"/>
      <c r="P20" s="58">
        <f t="shared" si="1"/>
        <v>68864750829.679993</v>
      </c>
      <c r="Q20" s="59"/>
      <c r="R20" s="56">
        <f>'[1]Saldo Akir'!T61</f>
        <v>41598631083.5</v>
      </c>
      <c r="S20" s="56">
        <f t="shared" si="2"/>
        <v>27266119746.179993</v>
      </c>
    </row>
    <row r="21" spans="1:22" s="23" customFormat="1" ht="13.5" thickBot="1">
      <c r="A21" s="75" t="s">
        <v>15</v>
      </c>
      <c r="B21" s="76" t="s">
        <v>15</v>
      </c>
      <c r="C21" s="76">
        <v>9</v>
      </c>
      <c r="D21" s="74" t="s">
        <v>201</v>
      </c>
      <c r="E21" s="93">
        <v>9954</v>
      </c>
      <c r="F21" s="77">
        <v>27113166838.66</v>
      </c>
      <c r="G21" s="93">
        <f>Berkurang!U61</f>
        <v>10</v>
      </c>
      <c r="H21" s="77">
        <f>Berkurang!V61</f>
        <v>1972179059.2</v>
      </c>
      <c r="I21" s="93">
        <f>Bertambah!U61</f>
        <v>62</v>
      </c>
      <c r="J21" s="77">
        <f>Bertambah!V61</f>
        <v>3145256338.1400003</v>
      </c>
      <c r="K21" s="93">
        <f t="shared" si="3"/>
        <v>10006</v>
      </c>
      <c r="L21" s="77">
        <f t="shared" si="4"/>
        <v>28286244117.599998</v>
      </c>
      <c r="M21" s="74"/>
      <c r="N21" s="58"/>
      <c r="O21" s="58"/>
      <c r="P21" s="58">
        <f t="shared" si="1"/>
        <v>28286244117.599998</v>
      </c>
      <c r="Q21" s="59"/>
      <c r="R21" s="56">
        <f>'[1]Saldo Akir'!V61</f>
        <v>22797080493.16</v>
      </c>
      <c r="S21" s="56">
        <f t="shared" si="2"/>
        <v>5489163624.4399986</v>
      </c>
      <c r="U21" s="23" t="s">
        <v>270</v>
      </c>
    </row>
    <row r="22" spans="1:22" s="23" customFormat="1" ht="13.5" thickBot="1">
      <c r="A22" s="75" t="s">
        <v>15</v>
      </c>
      <c r="B22" s="76" t="s">
        <v>15</v>
      </c>
      <c r="C22" s="76">
        <v>10</v>
      </c>
      <c r="D22" s="74" t="s">
        <v>202</v>
      </c>
      <c r="E22" s="93">
        <v>550</v>
      </c>
      <c r="F22" s="77">
        <v>695492860</v>
      </c>
      <c r="G22" s="93">
        <f>Berkurang!W61</f>
        <v>41</v>
      </c>
      <c r="H22" s="77">
        <f>Berkurang!X61</f>
        <v>42981200</v>
      </c>
      <c r="I22" s="93">
        <f>Bertambah!W61</f>
        <v>20</v>
      </c>
      <c r="J22" s="77">
        <f>Bertambah!X61</f>
        <v>107169000</v>
      </c>
      <c r="K22" s="93">
        <f t="shared" si="3"/>
        <v>529</v>
      </c>
      <c r="L22" s="77">
        <f t="shared" si="4"/>
        <v>759680660</v>
      </c>
      <c r="M22" s="74"/>
      <c r="N22" s="58"/>
      <c r="O22" s="58"/>
      <c r="P22" s="58">
        <f t="shared" si="1"/>
        <v>759680660</v>
      </c>
      <c r="Q22" s="59"/>
      <c r="R22" s="56">
        <f>'[1]Saldo Akir'!X61</f>
        <v>632977860</v>
      </c>
      <c r="S22" s="56">
        <f t="shared" si="2"/>
        <v>126702800</v>
      </c>
    </row>
    <row r="23" spans="1:22" s="23" customFormat="1" ht="13.5" thickBot="1">
      <c r="A23" s="75">
        <v>3</v>
      </c>
      <c r="B23" s="71">
        <v>3</v>
      </c>
      <c r="C23" s="74"/>
      <c r="D23" s="72" t="s">
        <v>171</v>
      </c>
      <c r="E23" s="88">
        <v>5553</v>
      </c>
      <c r="F23" s="73">
        <v>658478379572.06995</v>
      </c>
      <c r="G23" s="88">
        <f t="shared" ref="G23:J23" si="5">SUM(G24:G25)</f>
        <v>243</v>
      </c>
      <c r="H23" s="73">
        <f t="shared" si="5"/>
        <v>190897685921.63</v>
      </c>
      <c r="I23" s="88">
        <f t="shared" si="5"/>
        <v>542</v>
      </c>
      <c r="J23" s="73">
        <f t="shared" si="5"/>
        <v>244947099576.54999</v>
      </c>
      <c r="K23" s="88">
        <f>SUM(K24:K25)</f>
        <v>5852</v>
      </c>
      <c r="L23" s="73">
        <f>SUM(L24:L25)</f>
        <v>712527793226.98987</v>
      </c>
      <c r="M23" s="74"/>
      <c r="N23" s="147">
        <v>625265177950.31006</v>
      </c>
      <c r="O23" s="147">
        <f>L23-N23</f>
        <v>87262615276.67981</v>
      </c>
      <c r="P23" s="58">
        <f t="shared" si="1"/>
        <v>87262615276.67981</v>
      </c>
      <c r="Q23" s="59"/>
      <c r="R23" s="56"/>
      <c r="S23" s="56"/>
    </row>
    <row r="24" spans="1:22" s="23" customFormat="1" ht="13.5" thickBot="1">
      <c r="A24" s="75" t="s">
        <v>15</v>
      </c>
      <c r="B24" s="76" t="s">
        <v>15</v>
      </c>
      <c r="C24" s="76">
        <v>11</v>
      </c>
      <c r="D24" s="74" t="s">
        <v>203</v>
      </c>
      <c r="E24" s="93">
        <v>4857</v>
      </c>
      <c r="F24" s="77">
        <v>651032722734.97998</v>
      </c>
      <c r="G24" s="93">
        <f>Berkurang!Y61</f>
        <v>222</v>
      </c>
      <c r="H24" s="77">
        <f>Berkurang!Z61</f>
        <v>190503308921.63</v>
      </c>
      <c r="I24" s="93">
        <f>Bertambah!Y61</f>
        <v>358</v>
      </c>
      <c r="J24" s="77">
        <f>Bertambah!Z61</f>
        <v>244336164757.54999</v>
      </c>
      <c r="K24" s="93">
        <f>E24-G24+I24</f>
        <v>4993</v>
      </c>
      <c r="L24" s="77">
        <f t="shared" ref="L24:L35" si="6">F24-H24+J24</f>
        <v>704865578570.8999</v>
      </c>
      <c r="M24" s="74"/>
      <c r="N24" s="58"/>
      <c r="O24" s="58"/>
      <c r="P24" s="58">
        <f t="shared" si="1"/>
        <v>704865578570.8999</v>
      </c>
      <c r="Q24" s="59"/>
      <c r="R24" s="56">
        <f>'[1]Saldo Akir'!Z61</f>
        <v>573405807575.15002</v>
      </c>
      <c r="S24" s="56">
        <f t="shared" si="2"/>
        <v>131459770995.74988</v>
      </c>
    </row>
    <row r="25" spans="1:22" s="23" customFormat="1" ht="13.5" thickBot="1">
      <c r="A25" s="75" t="s">
        <v>15</v>
      </c>
      <c r="B25" s="76" t="s">
        <v>15</v>
      </c>
      <c r="C25" s="76">
        <v>12</v>
      </c>
      <c r="D25" s="74" t="s">
        <v>204</v>
      </c>
      <c r="E25" s="93">
        <v>696</v>
      </c>
      <c r="F25" s="77">
        <v>7445656837.0900002</v>
      </c>
      <c r="G25" s="93">
        <f>Berkurang!AA61</f>
        <v>21</v>
      </c>
      <c r="H25" s="77">
        <f>Berkurang!AB61</f>
        <v>394377000</v>
      </c>
      <c r="I25" s="93">
        <f>Bertambah!AA61</f>
        <v>184</v>
      </c>
      <c r="J25" s="77">
        <f>Bertambah!AB61</f>
        <v>610934819</v>
      </c>
      <c r="K25" s="93">
        <f>E25-G25+I25</f>
        <v>859</v>
      </c>
      <c r="L25" s="77">
        <f t="shared" si="6"/>
        <v>7662214656.0900002</v>
      </c>
      <c r="M25" s="74"/>
      <c r="N25" s="58"/>
      <c r="O25" s="58"/>
      <c r="P25" s="58">
        <f t="shared" si="1"/>
        <v>7662214656.0900002</v>
      </c>
      <c r="Q25" s="59"/>
      <c r="R25" s="56">
        <f>'[1]Saldo Akir'!AB61</f>
        <v>7075186324.0900002</v>
      </c>
      <c r="S25" s="56">
        <f t="shared" si="2"/>
        <v>587028332</v>
      </c>
    </row>
    <row r="26" spans="1:22" s="23" customFormat="1" ht="13.5" thickBot="1">
      <c r="A26" s="75">
        <v>4</v>
      </c>
      <c r="B26" s="71">
        <v>4</v>
      </c>
      <c r="C26" s="74"/>
      <c r="D26" s="72" t="s">
        <v>205</v>
      </c>
      <c r="E26" s="88">
        <v>4837</v>
      </c>
      <c r="F26" s="73">
        <v>907837093711.40002</v>
      </c>
      <c r="G26" s="88">
        <f t="shared" ref="G26:L26" si="7">SUM(G27:G30)</f>
        <v>107</v>
      </c>
      <c r="H26" s="73">
        <f t="shared" si="7"/>
        <v>4816608992.9200001</v>
      </c>
      <c r="I26" s="88">
        <f t="shared" si="7"/>
        <v>1110</v>
      </c>
      <c r="J26" s="73">
        <f t="shared" si="7"/>
        <v>265189422338.5</v>
      </c>
      <c r="K26" s="88">
        <f t="shared" si="7"/>
        <v>5840</v>
      </c>
      <c r="L26" s="172">
        <f t="shared" si="7"/>
        <v>1168209907056.98</v>
      </c>
      <c r="M26" s="74"/>
      <c r="N26" s="147">
        <v>1167469351256.5901</v>
      </c>
      <c r="O26" s="147">
        <f>L26-N26</f>
        <v>740555800.38989258</v>
      </c>
      <c r="P26" s="58">
        <f t="shared" si="1"/>
        <v>740555800.38989258</v>
      </c>
      <c r="Q26" s="59"/>
      <c r="R26" s="56"/>
      <c r="S26" s="56"/>
    </row>
    <row r="27" spans="1:22" s="23" customFormat="1" ht="13.5" thickBot="1">
      <c r="A27" s="75" t="s">
        <v>15</v>
      </c>
      <c r="B27" s="76" t="s">
        <v>15</v>
      </c>
      <c r="C27" s="76">
        <v>13</v>
      </c>
      <c r="D27" s="74" t="s">
        <v>206</v>
      </c>
      <c r="E27" s="93">
        <v>2518</v>
      </c>
      <c r="F27" s="77">
        <v>690601723865.30005</v>
      </c>
      <c r="G27" s="93">
        <f>Berkurang!AC61</f>
        <v>22</v>
      </c>
      <c r="H27" s="77">
        <f>Berkurang!AD61</f>
        <v>3176588131.9200001</v>
      </c>
      <c r="I27" s="93">
        <f>Bertambah!AC61</f>
        <v>669</v>
      </c>
      <c r="J27" s="77">
        <f>Bertambah!AD61</f>
        <v>194957137059.26999</v>
      </c>
      <c r="K27" s="93">
        <f t="shared" ref="K27:K35" si="8">E27-G27+I27</f>
        <v>3165</v>
      </c>
      <c r="L27" s="77">
        <f t="shared" si="6"/>
        <v>882382272792.65002</v>
      </c>
      <c r="M27" s="74"/>
      <c r="N27" s="58"/>
      <c r="O27" s="58"/>
      <c r="P27" s="58">
        <f t="shared" si="1"/>
        <v>882382272792.65002</v>
      </c>
      <c r="Q27" s="59"/>
      <c r="R27" s="56">
        <f>'[1]Saldo Akir'!AD61</f>
        <v>580246757160.85999</v>
      </c>
      <c r="S27" s="56">
        <f t="shared" si="2"/>
        <v>302135515631.79004</v>
      </c>
    </row>
    <row r="28" spans="1:22" s="23" customFormat="1" ht="13.5" thickBot="1">
      <c r="A28" s="75" t="s">
        <v>15</v>
      </c>
      <c r="B28" s="76" t="s">
        <v>15</v>
      </c>
      <c r="C28" s="76">
        <v>14</v>
      </c>
      <c r="D28" s="74" t="s">
        <v>207</v>
      </c>
      <c r="E28" s="93">
        <v>924</v>
      </c>
      <c r="F28" s="77">
        <v>94479092736.720001</v>
      </c>
      <c r="G28" s="93">
        <f>Berkurang!AE61</f>
        <v>83</v>
      </c>
      <c r="H28" s="77">
        <f>Berkurang!AF61</f>
        <v>1358047690</v>
      </c>
      <c r="I28" s="93">
        <f>Bertambah!AE61</f>
        <v>219</v>
      </c>
      <c r="J28" s="77">
        <f>Bertambah!AF61</f>
        <v>27041502357.110001</v>
      </c>
      <c r="K28" s="93">
        <f t="shared" si="8"/>
        <v>1060</v>
      </c>
      <c r="L28" s="77">
        <f t="shared" si="6"/>
        <v>120162547403.83</v>
      </c>
      <c r="M28" s="74"/>
      <c r="N28" s="58"/>
      <c r="O28" s="58"/>
      <c r="P28" s="58">
        <f t="shared" si="1"/>
        <v>120162547403.83</v>
      </c>
      <c r="Q28" s="59"/>
      <c r="R28" s="56">
        <f>'[1]Saldo Akir'!AF61</f>
        <v>61335539629</v>
      </c>
      <c r="S28" s="56">
        <f t="shared" si="2"/>
        <v>58827007774.830002</v>
      </c>
    </row>
    <row r="29" spans="1:22" s="23" customFormat="1" ht="13.5" thickBot="1">
      <c r="A29" s="75" t="s">
        <v>15</v>
      </c>
      <c r="B29" s="76" t="s">
        <v>15</v>
      </c>
      <c r="C29" s="76">
        <v>15</v>
      </c>
      <c r="D29" s="74" t="s">
        <v>208</v>
      </c>
      <c r="E29" s="93">
        <v>302</v>
      </c>
      <c r="F29" s="77">
        <v>21421421252</v>
      </c>
      <c r="G29" s="93">
        <f>Berkurang!AG61</f>
        <v>1</v>
      </c>
      <c r="H29" s="77">
        <f>Berkurang!AH61</f>
        <v>117513800</v>
      </c>
      <c r="I29" s="93">
        <f>Bertambah!AG61</f>
        <v>71</v>
      </c>
      <c r="J29" s="77">
        <f>Bertambah!AH61</f>
        <v>10034073171</v>
      </c>
      <c r="K29" s="93">
        <f t="shared" si="8"/>
        <v>372</v>
      </c>
      <c r="L29" s="77">
        <f t="shared" si="6"/>
        <v>31337980623</v>
      </c>
      <c r="M29" s="74"/>
      <c r="N29" s="58"/>
      <c r="O29" s="58"/>
      <c r="P29" s="58">
        <f t="shared" si="1"/>
        <v>31337980623</v>
      </c>
      <c r="Q29" s="59"/>
      <c r="R29" s="56">
        <f>'[1]Saldo Akir'!AH61</f>
        <v>11542862573</v>
      </c>
      <c r="S29" s="56">
        <f t="shared" si="2"/>
        <v>19795118050</v>
      </c>
    </row>
    <row r="30" spans="1:22" s="23" customFormat="1" ht="13.5" thickBot="1">
      <c r="A30" s="75" t="s">
        <v>15</v>
      </c>
      <c r="B30" s="76" t="s">
        <v>15</v>
      </c>
      <c r="C30" s="76">
        <v>16</v>
      </c>
      <c r="D30" s="74" t="s">
        <v>209</v>
      </c>
      <c r="E30" s="93">
        <v>1093</v>
      </c>
      <c r="F30" s="77">
        <v>101334855857.38</v>
      </c>
      <c r="G30" s="93">
        <f>Berkurang!AI61</f>
        <v>1</v>
      </c>
      <c r="H30" s="77">
        <f>Berkurang!AJ61</f>
        <v>164459371</v>
      </c>
      <c r="I30" s="93">
        <f>Bertambah!AI61</f>
        <v>151</v>
      </c>
      <c r="J30" s="77">
        <f>Bertambah!AJ61</f>
        <v>33156709751.119999</v>
      </c>
      <c r="K30" s="93">
        <f t="shared" si="8"/>
        <v>1243</v>
      </c>
      <c r="L30" s="77">
        <f t="shared" si="6"/>
        <v>134327106237.5</v>
      </c>
      <c r="M30" s="74"/>
      <c r="N30" s="58"/>
      <c r="O30" s="58"/>
      <c r="P30" s="58">
        <f t="shared" si="1"/>
        <v>134327106237.5</v>
      </c>
      <c r="Q30" s="59"/>
      <c r="R30" s="56">
        <f>'[1]Saldo Akir'!AJ61</f>
        <v>96466229857.380005</v>
      </c>
      <c r="S30" s="56">
        <f t="shared" si="2"/>
        <v>37860876380.119995</v>
      </c>
    </row>
    <row r="31" spans="1:22" s="23" customFormat="1" ht="13.5" thickBot="1">
      <c r="A31" s="75">
        <v>5</v>
      </c>
      <c r="B31" s="71">
        <v>5</v>
      </c>
      <c r="C31" s="74"/>
      <c r="D31" s="72" t="s">
        <v>210</v>
      </c>
      <c r="E31" s="88">
        <v>212818</v>
      </c>
      <c r="F31" s="73">
        <v>48141963684.280006</v>
      </c>
      <c r="G31" s="88">
        <f t="shared" ref="G31:K31" si="9">SUM(G32:G34)</f>
        <v>6</v>
      </c>
      <c r="H31" s="73">
        <f t="shared" si="9"/>
        <v>8111684693.4099998</v>
      </c>
      <c r="I31" s="88">
        <f t="shared" si="9"/>
        <v>943</v>
      </c>
      <c r="J31" s="73">
        <f t="shared" si="9"/>
        <v>11579845541.379999</v>
      </c>
      <c r="K31" s="88">
        <f t="shared" si="9"/>
        <v>213755</v>
      </c>
      <c r="L31" s="73">
        <f>SUM(L32:L34)</f>
        <v>51610124532.250008</v>
      </c>
      <c r="M31" s="74"/>
      <c r="N31" s="147">
        <v>42481708982.099998</v>
      </c>
      <c r="O31" s="147">
        <f>L31-N31</f>
        <v>9128415550.1500092</v>
      </c>
      <c r="P31" s="58">
        <f t="shared" si="1"/>
        <v>9128415550.1500092</v>
      </c>
      <c r="Q31" s="59"/>
      <c r="R31" s="56"/>
      <c r="S31" s="56"/>
    </row>
    <row r="32" spans="1:22" s="23" customFormat="1" ht="13.5" thickBot="1">
      <c r="A32" s="75" t="s">
        <v>15</v>
      </c>
      <c r="B32" s="76" t="s">
        <v>15</v>
      </c>
      <c r="C32" s="76">
        <v>17</v>
      </c>
      <c r="D32" s="74" t="s">
        <v>211</v>
      </c>
      <c r="E32" s="93">
        <v>211163</v>
      </c>
      <c r="F32" s="77">
        <v>41180815988.280006</v>
      </c>
      <c r="G32" s="93">
        <f>Berkurang!AK61</f>
        <v>2</v>
      </c>
      <c r="H32" s="77">
        <f>Berkurang!AL61</f>
        <v>6705267412.9099998</v>
      </c>
      <c r="I32" s="93">
        <f>Bertambah!AK61</f>
        <v>942</v>
      </c>
      <c r="J32" s="77">
        <f>Bertambah!AL61</f>
        <v>8825973337.3799992</v>
      </c>
      <c r="K32" s="93">
        <f>E32-G32+I32</f>
        <v>212103</v>
      </c>
      <c r="L32" s="77">
        <f t="shared" si="6"/>
        <v>43301521912.750008</v>
      </c>
      <c r="M32" s="74"/>
      <c r="N32" s="58"/>
      <c r="O32" s="58"/>
      <c r="P32" s="58">
        <f t="shared" si="1"/>
        <v>43301521912.750008</v>
      </c>
      <c r="Q32" s="59"/>
      <c r="R32" s="56">
        <f>'[1]Saldo Akir'!AL61</f>
        <v>39463299576.300003</v>
      </c>
      <c r="S32" s="56">
        <f t="shared" si="2"/>
        <v>3838222336.4500046</v>
      </c>
    </row>
    <row r="33" spans="1:32" s="23" customFormat="1" ht="13.5" thickBot="1">
      <c r="A33" s="75" t="s">
        <v>15</v>
      </c>
      <c r="B33" s="76" t="s">
        <v>15</v>
      </c>
      <c r="C33" s="76">
        <v>18</v>
      </c>
      <c r="D33" s="74" t="s">
        <v>212</v>
      </c>
      <c r="E33" s="93">
        <v>1650</v>
      </c>
      <c r="F33" s="77">
        <v>6591218196</v>
      </c>
      <c r="G33" s="93">
        <f>Berkurang!AM61</f>
        <v>4</v>
      </c>
      <c r="H33" s="77">
        <f>Berkurang!AN61</f>
        <v>1377969080.5</v>
      </c>
      <c r="I33" s="93">
        <f>Bertambah!AM61</f>
        <v>1</v>
      </c>
      <c r="J33" s="77">
        <f>Bertambah!AN61</f>
        <v>2737206104</v>
      </c>
      <c r="K33" s="93">
        <f t="shared" ref="K33:K34" si="10">E33-G33+I33</f>
        <v>1647</v>
      </c>
      <c r="L33" s="77">
        <f t="shared" si="6"/>
        <v>7950455219.5</v>
      </c>
      <c r="M33" s="74"/>
      <c r="N33" s="58"/>
      <c r="O33" s="58"/>
      <c r="P33" s="58">
        <f t="shared" si="1"/>
        <v>7950455219.5</v>
      </c>
      <c r="Q33" s="59"/>
      <c r="R33" s="56">
        <f>'[1]Saldo Akir'!AN61</f>
        <v>6231758567.5</v>
      </c>
      <c r="S33" s="56">
        <f t="shared" si="2"/>
        <v>1718696652</v>
      </c>
      <c r="U33" s="23" t="s">
        <v>270</v>
      </c>
    </row>
    <row r="34" spans="1:32" s="23" customFormat="1" ht="13.5" thickBot="1">
      <c r="A34" s="75" t="s">
        <v>15</v>
      </c>
      <c r="B34" s="76" t="s">
        <v>15</v>
      </c>
      <c r="C34" s="76">
        <v>19</v>
      </c>
      <c r="D34" s="74" t="s">
        <v>213</v>
      </c>
      <c r="E34" s="93">
        <v>5</v>
      </c>
      <c r="F34" s="77">
        <v>369929500</v>
      </c>
      <c r="G34" s="93">
        <f>Berkurang!AO61</f>
        <v>0</v>
      </c>
      <c r="H34" s="77">
        <f>Berkurang!AP61</f>
        <v>28448200</v>
      </c>
      <c r="I34" s="93">
        <f>Bertambah!AO61</f>
        <v>0</v>
      </c>
      <c r="J34" s="77">
        <f>Bertambah!AP61</f>
        <v>16666100</v>
      </c>
      <c r="K34" s="93">
        <f t="shared" si="10"/>
        <v>5</v>
      </c>
      <c r="L34" s="77">
        <f t="shared" si="6"/>
        <v>358147400</v>
      </c>
      <c r="M34" s="74"/>
      <c r="N34" s="58"/>
      <c r="O34" s="58"/>
      <c r="P34" s="58">
        <f t="shared" si="1"/>
        <v>358147400</v>
      </c>
      <c r="Q34" s="59"/>
      <c r="R34" s="56">
        <f>'[1]Saldo Akir'!AP61</f>
        <v>313143000</v>
      </c>
      <c r="S34" s="56">
        <f t="shared" si="2"/>
        <v>45004400</v>
      </c>
    </row>
    <row r="35" spans="1:32" s="23" customFormat="1" ht="13.5" thickBot="1">
      <c r="A35" s="75">
        <v>6</v>
      </c>
      <c r="B35" s="71">
        <v>6</v>
      </c>
      <c r="C35" s="72" t="s">
        <v>15</v>
      </c>
      <c r="D35" s="72" t="s">
        <v>214</v>
      </c>
      <c r="E35" s="88">
        <v>8</v>
      </c>
      <c r="F35" s="73">
        <v>5514630779.7300034</v>
      </c>
      <c r="G35" s="88">
        <f>Berkurang!AQ61</f>
        <v>11</v>
      </c>
      <c r="H35" s="73">
        <f>Berkurang!AR61</f>
        <v>7370074089.7299995</v>
      </c>
      <c r="I35" s="88">
        <f>Bertambah!AQ61</f>
        <v>10</v>
      </c>
      <c r="J35" s="73">
        <f>Bertambah!AR61</f>
        <v>5749969178.2399998</v>
      </c>
      <c r="K35" s="88">
        <f t="shared" si="8"/>
        <v>7</v>
      </c>
      <c r="L35" s="73">
        <f t="shared" si="6"/>
        <v>3894525868.2400036</v>
      </c>
      <c r="M35" s="74"/>
      <c r="N35" s="147">
        <v>3894525868.2399998</v>
      </c>
      <c r="O35" s="147">
        <f>L35-N35</f>
        <v>3.814697265625E-6</v>
      </c>
      <c r="P35" s="58">
        <f t="shared" si="1"/>
        <v>3.814697265625E-6</v>
      </c>
      <c r="Q35" s="59"/>
      <c r="R35" s="82">
        <f>'[1]Saldo Akir'!AR61</f>
        <v>11111431878.990002</v>
      </c>
      <c r="S35" s="56">
        <f t="shared" si="2"/>
        <v>-7216906010.7499981</v>
      </c>
    </row>
    <row r="36" spans="1:32" s="23" customFormat="1" ht="13.5" thickBot="1">
      <c r="A36" s="390" t="s">
        <v>158</v>
      </c>
      <c r="B36" s="391"/>
      <c r="C36" s="391"/>
      <c r="D36" s="392"/>
      <c r="E36" s="94">
        <f>E35+E31+E26+E23+E13+E12</f>
        <v>356041</v>
      </c>
      <c r="F36" s="78">
        <f>F35+F31+F26+F23+F13+F12</f>
        <v>2397082430918.3701</v>
      </c>
      <c r="G36" s="88">
        <f>G12+G13+G23+G26+G31+G35</f>
        <v>3268</v>
      </c>
      <c r="H36" s="73">
        <f>H12+H13+H23+H26+H31+H35</f>
        <v>299449597393.80994</v>
      </c>
      <c r="I36" s="88">
        <f>I35+I31+I26+I23+I13+I12</f>
        <v>7311</v>
      </c>
      <c r="J36" s="73">
        <f>J35+J31+J26+J23+J13+J12</f>
        <v>654642762696.13</v>
      </c>
      <c r="K36" s="88">
        <f>K12+K13+K23+K26+K31+K35</f>
        <v>360084</v>
      </c>
      <c r="L36" s="73">
        <f>L12+L13+L23+L26+L31+L35</f>
        <v>2752275596220.7803</v>
      </c>
      <c r="M36" s="74"/>
      <c r="N36" s="58"/>
      <c r="O36" s="58">
        <f>SUM(O10:O35)</f>
        <v>155209006662.41968</v>
      </c>
      <c r="P36" s="58">
        <f t="shared" si="1"/>
        <v>2752275596220.7803</v>
      </c>
      <c r="Q36" s="59"/>
      <c r="R36" s="56">
        <f>SUM(R12:R35)</f>
        <v>2132958173253.5</v>
      </c>
      <c r="S36" s="56">
        <f t="shared" si="2"/>
        <v>619317422967.28027</v>
      </c>
    </row>
    <row r="37" spans="1:32" s="23" customFormat="1" ht="14.25" customHeight="1">
      <c r="A37" s="59"/>
      <c r="B37" s="59"/>
      <c r="C37" s="59"/>
      <c r="D37" s="59"/>
      <c r="E37" s="89"/>
      <c r="F37" s="59"/>
      <c r="G37" s="89"/>
      <c r="H37" s="58"/>
      <c r="I37" s="89"/>
      <c r="J37" s="265"/>
      <c r="K37" s="209"/>
      <c r="L37" s="207"/>
      <c r="M37" s="209"/>
      <c r="N37" s="58"/>
      <c r="O37" s="58"/>
      <c r="P37" s="58"/>
      <c r="Q37" s="59">
        <v>46000932059</v>
      </c>
      <c r="S37" s="23">
        <v>8865404938</v>
      </c>
      <c r="U37" s="23">
        <v>91339424639.380005</v>
      </c>
      <c r="W37" s="23">
        <v>35593552318.080002</v>
      </c>
      <c r="Y37" s="23">
        <v>4231422429</v>
      </c>
    </row>
    <row r="38" spans="1:32" s="23" customFormat="1" ht="13.5">
      <c r="A38" s="59"/>
      <c r="B38" s="59"/>
      <c r="C38" s="59"/>
      <c r="D38" s="167"/>
      <c r="E38" s="97"/>
      <c r="F38" s="167"/>
      <c r="G38" s="97"/>
      <c r="H38" s="168">
        <v>36421575355.599998</v>
      </c>
      <c r="I38" s="97"/>
      <c r="J38" s="269"/>
      <c r="K38" s="270" t="s">
        <v>373</v>
      </c>
      <c r="L38" s="271"/>
      <c r="M38" s="265"/>
      <c r="N38" s="58"/>
      <c r="O38" s="58"/>
      <c r="P38" s="59"/>
      <c r="Q38" s="59"/>
    </row>
    <row r="39" spans="1:32" s="23" customFormat="1" ht="13.5">
      <c r="A39" s="59"/>
      <c r="B39" s="59"/>
      <c r="C39" s="59"/>
      <c r="D39" s="167"/>
      <c r="E39" s="97"/>
      <c r="F39" s="167"/>
      <c r="G39" s="97"/>
      <c r="H39" s="168"/>
      <c r="I39" s="97"/>
      <c r="J39" s="269"/>
      <c r="K39" s="270" t="s">
        <v>215</v>
      </c>
      <c r="L39" s="271"/>
      <c r="M39" s="265"/>
      <c r="N39" s="58"/>
      <c r="O39" s="58"/>
      <c r="P39" s="59"/>
      <c r="Q39" s="59"/>
    </row>
    <row r="40" spans="1:32" s="23" customFormat="1" ht="10.5" customHeight="1">
      <c r="A40" s="24"/>
      <c r="B40" s="24"/>
      <c r="C40" s="24"/>
      <c r="D40" s="169"/>
      <c r="E40" s="98"/>
      <c r="F40" s="169"/>
      <c r="G40" s="98"/>
      <c r="H40" s="170">
        <f>H36-H38</f>
        <v>263028022038.20993</v>
      </c>
      <c r="I40" s="98"/>
      <c r="J40" s="272"/>
      <c r="K40" s="273"/>
      <c r="L40" s="274"/>
      <c r="M40" s="266"/>
      <c r="N40" s="56"/>
      <c r="O40" s="56"/>
    </row>
    <row r="41" spans="1:32" s="23" customFormat="1" ht="13.5" customHeight="1">
      <c r="A41" s="24"/>
      <c r="B41" s="24"/>
      <c r="C41" s="24"/>
      <c r="D41" s="169"/>
      <c r="E41" s="98"/>
      <c r="F41" s="169"/>
      <c r="G41" s="98"/>
      <c r="H41" s="170"/>
      <c r="I41" s="98"/>
      <c r="J41" s="272"/>
      <c r="K41" s="273"/>
      <c r="L41" s="274"/>
      <c r="M41" s="266"/>
      <c r="N41" s="56"/>
      <c r="O41" s="56"/>
      <c r="P41" s="56"/>
    </row>
    <row r="42" spans="1:32" ht="13.5" customHeight="1">
      <c r="A42" s="13"/>
      <c r="B42" s="13"/>
      <c r="C42" s="13"/>
      <c r="D42" s="171"/>
      <c r="E42" s="99"/>
      <c r="F42" s="152"/>
      <c r="G42" s="99"/>
      <c r="H42" s="152"/>
      <c r="I42" s="99"/>
      <c r="J42" s="272"/>
      <c r="K42" s="273"/>
      <c r="L42" s="274"/>
      <c r="M42" s="267"/>
    </row>
    <row r="43" spans="1:32" ht="14.25" customHeight="1">
      <c r="A43" s="13"/>
      <c r="B43" s="13"/>
      <c r="C43" s="13"/>
      <c r="D43" s="152">
        <f>Rekap!L62</f>
        <v>2752275596220.7798</v>
      </c>
      <c r="E43" s="99"/>
      <c r="F43" s="152"/>
      <c r="G43" s="99"/>
      <c r="H43" s="152"/>
      <c r="I43" s="99"/>
      <c r="J43" s="272"/>
      <c r="K43" s="268" t="s">
        <v>216</v>
      </c>
      <c r="L43" s="274"/>
      <c r="M43" s="267"/>
    </row>
    <row r="44" spans="1:32">
      <c r="A44" s="13"/>
      <c r="B44" s="13"/>
      <c r="C44" s="13"/>
      <c r="D44" s="171"/>
      <c r="E44" s="99"/>
      <c r="F44" s="171"/>
      <c r="G44" s="99"/>
      <c r="H44" s="152"/>
      <c r="I44" s="99"/>
      <c r="J44" s="272"/>
      <c r="K44" s="273" t="s">
        <v>273</v>
      </c>
      <c r="L44" s="274"/>
      <c r="M44" s="267"/>
      <c r="Q44">
        <v>1972</v>
      </c>
      <c r="R44">
        <v>66466034857</v>
      </c>
      <c r="S44">
        <v>2103</v>
      </c>
      <c r="T44">
        <v>14953552125</v>
      </c>
      <c r="U44">
        <v>506</v>
      </c>
      <c r="V44">
        <v>4187069025</v>
      </c>
      <c r="W44">
        <v>97608</v>
      </c>
      <c r="X44" s="1">
        <v>111346366449.55002</v>
      </c>
      <c r="Y44">
        <v>2727</v>
      </c>
      <c r="Z44">
        <v>17119246364.619999</v>
      </c>
      <c r="AA44">
        <v>15529</v>
      </c>
      <c r="AB44">
        <v>56471457458.989998</v>
      </c>
      <c r="AC44">
        <v>9954</v>
      </c>
      <c r="AD44">
        <v>26937940489.16</v>
      </c>
      <c r="AE44">
        <v>550</v>
      </c>
      <c r="AF44">
        <v>695492860</v>
      </c>
    </row>
    <row r="45" spans="1:32">
      <c r="A45" s="13"/>
      <c r="B45" s="13"/>
      <c r="C45" s="13"/>
      <c r="D45" s="152">
        <f>'Per Gol'!AT61</f>
        <v>2752275596220.7798</v>
      </c>
      <c r="E45" s="99"/>
      <c r="F45" s="152">
        <v>312345803816.71002</v>
      </c>
      <c r="G45" s="99"/>
      <c r="H45" s="152"/>
      <c r="I45" s="99"/>
      <c r="J45" s="272"/>
      <c r="K45" s="273" t="s">
        <v>217</v>
      </c>
      <c r="L45" s="274"/>
      <c r="M45" s="267"/>
    </row>
    <row r="46" spans="1:32">
      <c r="A46" s="13"/>
      <c r="B46" s="13"/>
      <c r="C46" s="13"/>
      <c r="D46" s="171"/>
      <c r="E46" s="99"/>
      <c r="F46" s="167"/>
      <c r="G46" s="99"/>
      <c r="H46" s="152"/>
      <c r="I46" s="95"/>
      <c r="J46" s="13"/>
      <c r="K46" s="95"/>
      <c r="L46" s="14"/>
      <c r="M46" s="13"/>
      <c r="P46" s="1"/>
      <c r="R46" s="1">
        <f>R44-L15</f>
        <v>-10210954616.899994</v>
      </c>
      <c r="T46" s="1">
        <f>T44-L16</f>
        <v>-620576100</v>
      </c>
      <c r="V46" s="1">
        <f>L17-V44</f>
        <v>73305000</v>
      </c>
      <c r="X46" s="1">
        <f>X44-L18</f>
        <v>-9725804368.9799805</v>
      </c>
      <c r="Z46" s="1">
        <f>Z44-L19</f>
        <v>-1101611609.9000015</v>
      </c>
      <c r="AB46" s="1">
        <f>AB44-L20</f>
        <v>-12393293370.689995</v>
      </c>
      <c r="AD46" s="1">
        <f>AD44-L21</f>
        <v>-1348303628.4399986</v>
      </c>
      <c r="AF46" s="1">
        <f>AF44-L22</f>
        <v>-64187800</v>
      </c>
    </row>
    <row r="47" spans="1:32">
      <c r="D47" s="26"/>
      <c r="E47" s="87"/>
      <c r="F47" s="207">
        <v>1702537299454.95</v>
      </c>
      <c r="G47" s="87"/>
      <c r="H47" s="25"/>
    </row>
    <row r="48" spans="1:32">
      <c r="F48" s="58"/>
      <c r="J48" s="26">
        <v>1137</v>
      </c>
      <c r="K48" s="87">
        <v>17258239590.599998</v>
      </c>
    </row>
    <row r="49" spans="4:16">
      <c r="F49" s="58"/>
    </row>
    <row r="50" spans="4:16">
      <c r="F50" s="58">
        <v>894529290103.41003</v>
      </c>
    </row>
    <row r="51" spans="4:16">
      <c r="F51" s="58"/>
      <c r="P51" s="1"/>
    </row>
    <row r="52" spans="4:16">
      <c r="F52" s="58">
        <f>F47+F50</f>
        <v>2597066589558.3599</v>
      </c>
    </row>
    <row r="53" spans="4:16">
      <c r="F53" s="59"/>
    </row>
    <row r="54" spans="4:16">
      <c r="F54" s="59"/>
    </row>
    <row r="55" spans="4:16">
      <c r="F55" s="59"/>
    </row>
    <row r="56" spans="4:16">
      <c r="D56" t="s">
        <v>219</v>
      </c>
      <c r="E56" s="40">
        <v>4456365581.3800001</v>
      </c>
    </row>
    <row r="58" spans="4:16">
      <c r="D58" t="s">
        <v>220</v>
      </c>
      <c r="E58" s="40">
        <v>16676842205</v>
      </c>
    </row>
    <row r="64" spans="4:16">
      <c r="D64">
        <v>12606565169</v>
      </c>
    </row>
    <row r="65" spans="4:4">
      <c r="D65">
        <v>686704729</v>
      </c>
    </row>
    <row r="66" spans="4:4">
      <c r="D66">
        <f>SUM(D64:D65)</f>
        <v>13293269898</v>
      </c>
    </row>
  </sheetData>
  <mergeCells count="17">
    <mergeCell ref="K8:K9"/>
    <mergeCell ref="L8:L9"/>
    <mergeCell ref="A3:M3"/>
    <mergeCell ref="A4:M4"/>
    <mergeCell ref="A5:M5"/>
    <mergeCell ref="A7:A9"/>
    <mergeCell ref="B7:B9"/>
    <mergeCell ref="D7:D9"/>
    <mergeCell ref="E7:F7"/>
    <mergeCell ref="G7:J7"/>
    <mergeCell ref="K7:L7"/>
    <mergeCell ref="M7:M9"/>
    <mergeCell ref="A36:D36"/>
    <mergeCell ref="E8:E9"/>
    <mergeCell ref="F8:F9"/>
    <mergeCell ref="G8:H8"/>
    <mergeCell ref="I8:J8"/>
  </mergeCells>
  <pageMargins left="0.70866141732283472" right="0.31496062992125984" top="0.35433070866141736" bottom="0.35433070866141736" header="0.31496062992125984" footer="0.31496062992125984"/>
  <pageSetup paperSize="300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topLeftCell="A48" workbookViewId="0">
      <selection activeCell="G70" sqref="G70"/>
    </sheetView>
  </sheetViews>
  <sheetFormatPr defaultRowHeight="15"/>
  <cols>
    <col min="1" max="1" width="6.7109375" customWidth="1"/>
    <col min="2" max="2" width="28.7109375" customWidth="1"/>
    <col min="3" max="3" width="20.5703125" customWidth="1"/>
    <col min="4" max="4" width="21.5703125" customWidth="1"/>
    <col min="5" max="6" width="19.42578125" customWidth="1"/>
    <col min="7" max="7" width="19.140625" bestFit="1" customWidth="1"/>
    <col min="8" max="8" width="17.5703125" bestFit="1" customWidth="1"/>
  </cols>
  <sheetData>
    <row r="1" spans="1:8" ht="15.75" thickBot="1">
      <c r="A1" s="159" t="s">
        <v>305</v>
      </c>
      <c r="B1" s="160" t="s">
        <v>188</v>
      </c>
      <c r="C1" s="160" t="s">
        <v>306</v>
      </c>
      <c r="D1" s="160" t="s">
        <v>307</v>
      </c>
      <c r="E1" s="160" t="s">
        <v>308</v>
      </c>
      <c r="F1" s="160" t="s">
        <v>309</v>
      </c>
    </row>
    <row r="2" spans="1:8" ht="15.75" thickBot="1">
      <c r="A2" s="155"/>
      <c r="B2" s="161" t="s">
        <v>193</v>
      </c>
      <c r="C2" s="162">
        <v>464008995264.09003</v>
      </c>
      <c r="D2" s="162">
        <v>164003679352.14999</v>
      </c>
      <c r="E2" s="162">
        <v>168091039727.14999</v>
      </c>
      <c r="F2" s="162">
        <v>459921634889.09003</v>
      </c>
      <c r="G2" s="1">
        <f>F2+F4+F35+F45+F63+F70</f>
        <v>2394519239374.1597</v>
      </c>
    </row>
    <row r="3" spans="1:8" ht="15.75" thickBot="1">
      <c r="A3" s="163">
        <v>1</v>
      </c>
      <c r="B3" s="164" t="s">
        <v>160</v>
      </c>
      <c r="C3" s="165">
        <v>464008995264.09003</v>
      </c>
      <c r="D3" s="165">
        <v>164003679352.14999</v>
      </c>
      <c r="E3" s="165">
        <v>168091039727.14999</v>
      </c>
      <c r="F3" s="165">
        <v>459921634889.09003</v>
      </c>
    </row>
    <row r="4" spans="1:8" ht="15.75" thickBot="1">
      <c r="A4" s="158"/>
      <c r="B4" s="161" t="s">
        <v>161</v>
      </c>
      <c r="C4" s="162">
        <v>273145128219.06</v>
      </c>
      <c r="D4" s="162">
        <v>153491368328.07999</v>
      </c>
      <c r="E4" s="162">
        <v>109963562289.73</v>
      </c>
      <c r="F4" s="162">
        <v>316672934257.40997</v>
      </c>
    </row>
    <row r="5" spans="1:8" ht="15.75" thickBot="1">
      <c r="A5" s="163">
        <v>2</v>
      </c>
      <c r="B5" s="164" t="s">
        <v>277</v>
      </c>
      <c r="C5" s="165">
        <v>5385261008</v>
      </c>
      <c r="D5" s="165">
        <v>8958263720</v>
      </c>
      <c r="E5" s="165">
        <v>4769456000</v>
      </c>
      <c r="F5" s="165">
        <v>9574068728</v>
      </c>
      <c r="H5" s="1">
        <f>E4+E5</f>
        <v>114733018289.73</v>
      </c>
    </row>
    <row r="6" spans="1:8" ht="15.75" thickBot="1">
      <c r="A6" s="163">
        <v>3</v>
      </c>
      <c r="B6" s="164" t="s">
        <v>278</v>
      </c>
      <c r="C6" s="165">
        <v>11583543820</v>
      </c>
      <c r="D6" s="165">
        <v>8840411900</v>
      </c>
      <c r="E6" s="165">
        <v>11502249820</v>
      </c>
      <c r="F6" s="165">
        <v>8921705900</v>
      </c>
    </row>
    <row r="7" spans="1:8" ht="15.75" thickBot="1">
      <c r="A7" s="163">
        <v>4</v>
      </c>
      <c r="B7" s="164" t="s">
        <v>279</v>
      </c>
      <c r="C7" s="165">
        <v>59090484368</v>
      </c>
      <c r="D7" s="165">
        <v>26706101869</v>
      </c>
      <c r="E7" s="165">
        <v>20835537430</v>
      </c>
      <c r="F7" s="165">
        <v>64961048807</v>
      </c>
      <c r="H7" s="1">
        <f>E6+E7+E8+E9</f>
        <v>33472536750</v>
      </c>
    </row>
    <row r="8" spans="1:8" ht="15.75" thickBot="1">
      <c r="A8" s="163">
        <v>5</v>
      </c>
      <c r="B8" s="164" t="s">
        <v>280</v>
      </c>
      <c r="C8" s="165">
        <v>627728550</v>
      </c>
      <c r="D8" s="165">
        <v>729771000</v>
      </c>
      <c r="E8" s="165">
        <v>523485500</v>
      </c>
      <c r="F8" s="165">
        <v>834014050</v>
      </c>
      <c r="H8" s="1">
        <f>F7+F8+F9+F10</f>
        <v>66466034857</v>
      </c>
    </row>
    <row r="9" spans="1:8" ht="15.75" thickBot="1">
      <c r="A9" s="163">
        <v>6</v>
      </c>
      <c r="B9" s="164" t="s">
        <v>281</v>
      </c>
      <c r="C9" s="165">
        <v>611264000</v>
      </c>
      <c r="D9" s="165">
        <v>564800000</v>
      </c>
      <c r="E9" s="165">
        <v>611264000</v>
      </c>
      <c r="F9" s="165">
        <v>564800000</v>
      </c>
    </row>
    <row r="10" spans="1:8" ht="15.75" thickBot="1">
      <c r="A10" s="163">
        <v>7</v>
      </c>
      <c r="B10" s="164" t="s">
        <v>282</v>
      </c>
      <c r="C10" s="165">
        <v>59708000</v>
      </c>
      <c r="D10" s="165">
        <v>46464000</v>
      </c>
      <c r="E10" s="166" t="s">
        <v>310</v>
      </c>
      <c r="F10" s="165">
        <v>106172000</v>
      </c>
    </row>
    <row r="11" spans="1:8" ht="15.75" thickBot="1">
      <c r="A11" s="163">
        <v>8</v>
      </c>
      <c r="B11" s="164" t="s">
        <v>283</v>
      </c>
      <c r="C11" s="165">
        <v>13546312806</v>
      </c>
      <c r="D11" s="156">
        <v>864269850</v>
      </c>
      <c r="E11" s="156">
        <v>931231350</v>
      </c>
      <c r="F11" s="165">
        <v>13479351306</v>
      </c>
      <c r="H11" s="1">
        <f>F11+F12+F13</f>
        <v>14959229225</v>
      </c>
    </row>
    <row r="12" spans="1:8" ht="15.75" thickBot="1">
      <c r="A12" s="163">
        <v>9</v>
      </c>
      <c r="B12" s="164" t="s">
        <v>284</v>
      </c>
      <c r="C12" s="166" t="s">
        <v>311</v>
      </c>
      <c r="D12" s="165">
        <v>175374600</v>
      </c>
      <c r="E12" s="166" t="s">
        <v>310</v>
      </c>
      <c r="F12" s="165">
        <v>175374600</v>
      </c>
    </row>
    <row r="13" spans="1:8" ht="15.75" thickBot="1">
      <c r="A13" s="163">
        <v>10</v>
      </c>
      <c r="B13" s="164" t="s">
        <v>285</v>
      </c>
      <c r="C13" s="165">
        <v>839901619</v>
      </c>
      <c r="D13" s="165">
        <v>963756913</v>
      </c>
      <c r="E13" s="165">
        <v>499155213</v>
      </c>
      <c r="F13" s="165">
        <v>1304503319</v>
      </c>
    </row>
    <row r="14" spans="1:8" ht="15.75" thickBot="1">
      <c r="A14" s="163">
        <v>11</v>
      </c>
      <c r="B14" s="164" t="s">
        <v>286</v>
      </c>
      <c r="C14" s="165">
        <v>3038931150</v>
      </c>
      <c r="D14" s="165">
        <v>2640014825</v>
      </c>
      <c r="E14" s="165">
        <v>2603479500</v>
      </c>
      <c r="F14" s="165">
        <v>3075466475</v>
      </c>
      <c r="H14" s="1">
        <f>E13+E14</f>
        <v>3102634713</v>
      </c>
    </row>
    <row r="15" spans="1:8" ht="15.75" thickBot="1">
      <c r="A15" s="163">
        <v>12</v>
      </c>
      <c r="B15" s="164" t="s">
        <v>287</v>
      </c>
      <c r="C15" s="165">
        <v>746595775</v>
      </c>
      <c r="D15" s="165">
        <v>1102787450</v>
      </c>
      <c r="E15" s="165">
        <v>743457775</v>
      </c>
      <c r="F15" s="165">
        <v>1105925450</v>
      </c>
    </row>
    <row r="16" spans="1:8" ht="15.75" thickBot="1">
      <c r="A16" s="163">
        <v>13</v>
      </c>
      <c r="B16" s="164" t="s">
        <v>288</v>
      </c>
      <c r="C16" s="165">
        <v>50906688747.199997</v>
      </c>
      <c r="D16" s="165">
        <v>2822264918.3299999</v>
      </c>
      <c r="E16" s="165">
        <v>230772800</v>
      </c>
      <c r="F16" s="165">
        <v>53498180865.529999</v>
      </c>
      <c r="H16" s="1">
        <f>E15+E16+E17+E18</f>
        <v>13279432275.959999</v>
      </c>
    </row>
    <row r="17" spans="1:8" ht="15.75" thickBot="1">
      <c r="A17" s="163">
        <v>14</v>
      </c>
      <c r="B17" s="164" t="s">
        <v>289</v>
      </c>
      <c r="C17" s="165">
        <v>23097110304.98</v>
      </c>
      <c r="D17" s="165">
        <v>8925691846.5</v>
      </c>
      <c r="E17" s="165">
        <v>7827605011.96</v>
      </c>
      <c r="F17" s="165">
        <v>24195197139.52</v>
      </c>
    </row>
    <row r="18" spans="1:8" ht="15.75" thickBot="1">
      <c r="A18" s="163">
        <v>15</v>
      </c>
      <c r="B18" s="164" t="s">
        <v>290</v>
      </c>
      <c r="C18" s="165">
        <v>25430391810.599998</v>
      </c>
      <c r="D18" s="165">
        <v>9615015496</v>
      </c>
      <c r="E18" s="165">
        <v>4477596689</v>
      </c>
      <c r="F18" s="165">
        <v>30567810617.599998</v>
      </c>
    </row>
    <row r="19" spans="1:8" ht="15.75" thickBot="1">
      <c r="A19" s="163">
        <v>16</v>
      </c>
      <c r="B19" s="164" t="s">
        <v>291</v>
      </c>
      <c r="C19" s="166" t="s">
        <v>311</v>
      </c>
      <c r="D19" s="165">
        <v>3347017506.9899998</v>
      </c>
      <c r="E19" s="165">
        <v>261339680</v>
      </c>
      <c r="F19" s="165">
        <v>3085677826.9899998</v>
      </c>
    </row>
    <row r="20" spans="1:8" ht="15.75" thickBot="1">
      <c r="A20" s="163">
        <v>17</v>
      </c>
      <c r="B20" s="164" t="s">
        <v>167</v>
      </c>
      <c r="C20" s="165">
        <v>10412568174.950001</v>
      </c>
      <c r="D20" s="165">
        <v>3609564112.8000002</v>
      </c>
      <c r="E20" s="165">
        <v>1638015591.8</v>
      </c>
      <c r="F20" s="165">
        <v>12384116695.950001</v>
      </c>
      <c r="H20" s="1">
        <f>F20+F21+F22</f>
        <v>17119246364.620001</v>
      </c>
    </row>
    <row r="21" spans="1:8" ht="15.75" thickBot="1">
      <c r="A21" s="163">
        <v>18</v>
      </c>
      <c r="B21" s="164" t="s">
        <v>292</v>
      </c>
      <c r="C21" s="165">
        <v>3712185530.6700001</v>
      </c>
      <c r="D21" s="165">
        <v>1298196874</v>
      </c>
      <c r="E21" s="165">
        <v>1190665228</v>
      </c>
      <c r="F21" s="165">
        <v>3819717176.6700001</v>
      </c>
    </row>
    <row r="22" spans="1:8" ht="15.75" thickBot="1">
      <c r="A22" s="163">
        <v>19</v>
      </c>
      <c r="B22" s="164" t="s">
        <v>293</v>
      </c>
      <c r="C22" s="165">
        <v>625552000</v>
      </c>
      <c r="D22" s="165">
        <v>402469792</v>
      </c>
      <c r="E22" s="165">
        <v>112609300</v>
      </c>
      <c r="F22" s="165">
        <v>915412492</v>
      </c>
    </row>
    <row r="23" spans="1:8" ht="15.75" thickBot="1">
      <c r="A23" s="163">
        <v>20</v>
      </c>
      <c r="B23" s="164" t="s">
        <v>168</v>
      </c>
      <c r="C23" s="165">
        <v>40178345201.5</v>
      </c>
      <c r="D23" s="165">
        <v>50926395664.459999</v>
      </c>
      <c r="E23" s="165">
        <v>40518020320.970001</v>
      </c>
      <c r="F23" s="165">
        <v>50586720544.989998</v>
      </c>
      <c r="H23" s="1">
        <f>F23+F24</f>
        <v>56471457458.989998</v>
      </c>
    </row>
    <row r="24" spans="1:8" ht="15.75" thickBot="1">
      <c r="A24" s="163">
        <v>21</v>
      </c>
      <c r="B24" s="164" t="s">
        <v>294</v>
      </c>
      <c r="C24" s="166" t="s">
        <v>311</v>
      </c>
      <c r="D24" s="165">
        <v>6216592914</v>
      </c>
      <c r="E24" s="165">
        <v>331856000</v>
      </c>
      <c r="F24" s="165">
        <v>5884736914</v>
      </c>
    </row>
    <row r="25" spans="1:8" ht="15.75" thickBot="1">
      <c r="A25" s="163">
        <v>22</v>
      </c>
      <c r="B25" s="164" t="s">
        <v>295</v>
      </c>
      <c r="C25" s="165">
        <v>22640627493.16</v>
      </c>
      <c r="D25" s="165">
        <v>11602124173</v>
      </c>
      <c r="E25" s="165">
        <v>9704670220</v>
      </c>
      <c r="F25" s="165">
        <v>24538081446.16</v>
      </c>
      <c r="H25" s="1">
        <f>F25+F26+F27+F28+F29+F30</f>
        <v>26937440489.16</v>
      </c>
    </row>
    <row r="26" spans="1:8" ht="15.75" thickBot="1">
      <c r="A26" s="163">
        <v>23</v>
      </c>
      <c r="B26" s="164" t="s">
        <v>296</v>
      </c>
      <c r="C26" s="166" t="s">
        <v>311</v>
      </c>
      <c r="D26" s="165">
        <v>1503090803</v>
      </c>
      <c r="E26" s="166" t="s">
        <v>310</v>
      </c>
      <c r="F26" s="165">
        <v>1503090803</v>
      </c>
    </row>
    <row r="27" spans="1:8" ht="15.75" thickBot="1">
      <c r="A27" s="163">
        <v>24</v>
      </c>
      <c r="B27" s="164" t="s">
        <v>297</v>
      </c>
      <c r="C27" s="166" t="s">
        <v>311</v>
      </c>
      <c r="D27" s="165">
        <v>214845425</v>
      </c>
      <c r="E27" s="166" t="s">
        <v>310</v>
      </c>
      <c r="F27" s="165">
        <v>214845425</v>
      </c>
    </row>
    <row r="28" spans="1:8" ht="15.75" thickBot="1">
      <c r="A28" s="163">
        <v>25</v>
      </c>
      <c r="B28" s="164" t="s">
        <v>298</v>
      </c>
      <c r="C28" s="166" t="s">
        <v>311</v>
      </c>
      <c r="D28" s="165">
        <v>14472740</v>
      </c>
      <c r="E28" s="166" t="s">
        <v>310</v>
      </c>
      <c r="F28" s="165">
        <v>14472740</v>
      </c>
    </row>
    <row r="29" spans="1:8" ht="15.75" thickBot="1">
      <c r="A29" s="163">
        <v>26</v>
      </c>
      <c r="B29" s="164" t="s">
        <v>299</v>
      </c>
      <c r="C29" s="166" t="s">
        <v>311</v>
      </c>
      <c r="D29" s="165">
        <v>238315275</v>
      </c>
      <c r="E29" s="166" t="s">
        <v>310</v>
      </c>
      <c r="F29" s="165">
        <v>238315275</v>
      </c>
    </row>
    <row r="30" spans="1:8" ht="15.75" thickBot="1">
      <c r="A30" s="163">
        <v>27</v>
      </c>
      <c r="B30" s="164" t="s">
        <v>300</v>
      </c>
      <c r="C30" s="166" t="s">
        <v>311</v>
      </c>
      <c r="D30" s="165">
        <v>428634800</v>
      </c>
      <c r="E30" s="166" t="s">
        <v>310</v>
      </c>
      <c r="F30" s="165">
        <v>428634800</v>
      </c>
    </row>
    <row r="31" spans="1:8" ht="15.75" thickBot="1">
      <c r="A31" s="163">
        <v>28</v>
      </c>
      <c r="B31" s="164" t="s">
        <v>301</v>
      </c>
      <c r="C31" s="166" t="s">
        <v>311</v>
      </c>
      <c r="D31" s="165">
        <v>3388000</v>
      </c>
      <c r="E31" s="166" t="s">
        <v>310</v>
      </c>
      <c r="F31" s="165">
        <v>3388000</v>
      </c>
      <c r="H31" s="1">
        <f>F31+F32+F33+F34</f>
        <v>695492860</v>
      </c>
    </row>
    <row r="32" spans="1:8" ht="15.75" thickBot="1">
      <c r="A32" s="163">
        <v>29</v>
      </c>
      <c r="B32" s="164" t="s">
        <v>302</v>
      </c>
      <c r="C32" s="165">
        <v>157763010</v>
      </c>
      <c r="D32" s="165">
        <v>386641850</v>
      </c>
      <c r="E32" s="165">
        <v>175680010</v>
      </c>
      <c r="F32" s="165">
        <v>368724850</v>
      </c>
      <c r="H32" s="1"/>
    </row>
    <row r="33" spans="1:8" ht="15.75" thickBot="1">
      <c r="A33" s="163">
        <v>30</v>
      </c>
      <c r="B33" s="164" t="s">
        <v>303</v>
      </c>
      <c r="C33" s="166" t="s">
        <v>311</v>
      </c>
      <c r="D33" s="165">
        <v>313280010</v>
      </c>
      <c r="E33" s="166" t="s">
        <v>310</v>
      </c>
      <c r="F33" s="165">
        <v>313280010</v>
      </c>
    </row>
    <row r="34" spans="1:8" ht="15.75" thickBot="1">
      <c r="A34" s="163">
        <v>31</v>
      </c>
      <c r="B34" s="164" t="s">
        <v>304</v>
      </c>
      <c r="C34" s="165">
        <v>454164850</v>
      </c>
      <c r="D34" s="156">
        <v>31350000</v>
      </c>
      <c r="E34" s="156">
        <v>475414850</v>
      </c>
      <c r="F34" s="165">
        <v>10100000</v>
      </c>
    </row>
    <row r="35" spans="1:8" ht="15.75" thickBot="1">
      <c r="A35" s="158"/>
      <c r="B35" s="161" t="s">
        <v>171</v>
      </c>
      <c r="C35" s="162">
        <v>575481185124.23999</v>
      </c>
      <c r="D35" s="162">
        <v>161647759296.95001</v>
      </c>
      <c r="E35" s="162">
        <v>80608047886.220001</v>
      </c>
      <c r="F35" s="162">
        <v>656520896534.96997</v>
      </c>
    </row>
    <row r="36" spans="1:8" ht="15.75" thickBot="1">
      <c r="A36" s="163">
        <v>32</v>
      </c>
      <c r="B36" s="164" t="s">
        <v>312</v>
      </c>
      <c r="C36" s="165">
        <v>559426707984.18005</v>
      </c>
      <c r="D36" s="165">
        <v>140373202542.82999</v>
      </c>
      <c r="E36" s="165">
        <v>65091856149.160004</v>
      </c>
      <c r="F36" s="165">
        <v>634708054377.84998</v>
      </c>
      <c r="H36" s="1">
        <f>F36+F37</f>
        <v>649051080750.88</v>
      </c>
    </row>
    <row r="37" spans="1:8" ht="15.75" thickBot="1">
      <c r="A37" s="163">
        <v>33</v>
      </c>
      <c r="B37" s="164" t="s">
        <v>313</v>
      </c>
      <c r="C37" s="165">
        <v>9302098915.9699993</v>
      </c>
      <c r="D37" s="165">
        <v>13837403226.030001</v>
      </c>
      <c r="E37" s="165">
        <v>8796475768.9699993</v>
      </c>
      <c r="F37" s="165">
        <v>14343026373.030001</v>
      </c>
    </row>
    <row r="38" spans="1:8" ht="15.75" thickBot="1">
      <c r="A38" s="163">
        <v>34</v>
      </c>
      <c r="B38" s="164" t="s">
        <v>314</v>
      </c>
      <c r="C38" s="165">
        <v>809737400</v>
      </c>
      <c r="D38" s="166" t="s">
        <v>311</v>
      </c>
      <c r="E38" s="165">
        <v>728315400</v>
      </c>
      <c r="F38" s="165">
        <v>81422000</v>
      </c>
    </row>
    <row r="39" spans="1:8" ht="15.75" thickBot="1">
      <c r="A39" s="163">
        <v>35</v>
      </c>
      <c r="B39" s="164" t="s">
        <v>315</v>
      </c>
      <c r="C39" s="166" t="s">
        <v>311</v>
      </c>
      <c r="D39" s="156">
        <v>318690144.08999997</v>
      </c>
      <c r="E39" s="156">
        <v>14983144</v>
      </c>
      <c r="F39" s="165">
        <v>303707000.08999997</v>
      </c>
    </row>
    <row r="40" spans="1:8" ht="15.75" thickBot="1">
      <c r="A40" s="163">
        <v>36</v>
      </c>
      <c r="B40" s="164" t="s">
        <v>316</v>
      </c>
      <c r="C40" s="165">
        <v>275099000</v>
      </c>
      <c r="D40" s="156">
        <v>482398006</v>
      </c>
      <c r="E40" s="156">
        <v>165276000</v>
      </c>
      <c r="F40" s="165">
        <v>592221006</v>
      </c>
      <c r="H40" s="1">
        <f>F38+F39+F40+F41+F42+F43+F44</f>
        <v>7469815784.0900002</v>
      </c>
    </row>
    <row r="41" spans="1:8" ht="15.75" thickBot="1">
      <c r="A41" s="163">
        <v>37</v>
      </c>
      <c r="B41" s="164" t="s">
        <v>317</v>
      </c>
      <c r="C41" s="165">
        <v>1809568845.0899999</v>
      </c>
      <c r="D41" s="165">
        <v>357433000</v>
      </c>
      <c r="E41" s="165">
        <v>1576701045.0899999</v>
      </c>
      <c r="F41" s="165">
        <v>590300800</v>
      </c>
    </row>
    <row r="42" spans="1:8" ht="15.75" thickBot="1">
      <c r="A42" s="163">
        <v>38</v>
      </c>
      <c r="B42" s="164" t="s">
        <v>318</v>
      </c>
      <c r="C42" s="166" t="s">
        <v>311</v>
      </c>
      <c r="D42" s="165">
        <v>1146595899</v>
      </c>
      <c r="E42" s="166" t="s">
        <v>310</v>
      </c>
      <c r="F42" s="165">
        <v>1146595899</v>
      </c>
    </row>
    <row r="43" spans="1:8" ht="15.75" thickBot="1">
      <c r="A43" s="163">
        <v>39</v>
      </c>
      <c r="B43" s="164" t="s">
        <v>319</v>
      </c>
      <c r="C43" s="165">
        <v>3857972979</v>
      </c>
      <c r="D43" s="165">
        <v>5082519479</v>
      </c>
      <c r="E43" s="165">
        <v>4234440379</v>
      </c>
      <c r="F43" s="165">
        <v>4706052079</v>
      </c>
    </row>
    <row r="44" spans="1:8" ht="15.75" thickBot="1">
      <c r="A44" s="163">
        <v>40</v>
      </c>
      <c r="B44" s="164" t="s">
        <v>320</v>
      </c>
      <c r="C44" s="166" t="s">
        <v>311</v>
      </c>
      <c r="D44" s="156">
        <v>49517000</v>
      </c>
      <c r="E44" s="157" t="s">
        <v>310</v>
      </c>
      <c r="F44" s="165">
        <v>49517000</v>
      </c>
    </row>
    <row r="45" spans="1:8" ht="15.75" thickBot="1">
      <c r="A45" s="158"/>
      <c r="B45" s="161" t="s">
        <v>205</v>
      </c>
      <c r="C45" s="162">
        <v>749083668790.23999</v>
      </c>
      <c r="D45" s="162">
        <v>891449853248.68005</v>
      </c>
      <c r="E45" s="162">
        <v>732766610835.26001</v>
      </c>
      <c r="F45" s="165">
        <v>907766911203.66003</v>
      </c>
    </row>
    <row r="46" spans="1:8" ht="15.75" thickBot="1">
      <c r="A46" s="163">
        <v>41</v>
      </c>
      <c r="B46" s="164" t="s">
        <v>321</v>
      </c>
      <c r="C46" s="165">
        <v>534636507793.41998</v>
      </c>
      <c r="D46" s="165">
        <v>605563834258.30005</v>
      </c>
      <c r="E46" s="165">
        <v>514775109428.23999</v>
      </c>
      <c r="F46" s="165">
        <v>625425232623.47998</v>
      </c>
      <c r="H46" s="1">
        <f>F46+F47</f>
        <v>690639489269.29993</v>
      </c>
    </row>
    <row r="47" spans="1:8" ht="15.75" thickBot="1">
      <c r="A47" s="163">
        <v>42</v>
      </c>
      <c r="B47" s="164" t="s">
        <v>322</v>
      </c>
      <c r="C47" s="165">
        <v>45610249367.440002</v>
      </c>
      <c r="D47" s="156">
        <v>83524147187.919998</v>
      </c>
      <c r="E47" s="156">
        <v>63920139909.540001</v>
      </c>
      <c r="F47" s="165">
        <v>65214256645.82</v>
      </c>
    </row>
    <row r="48" spans="1:8" ht="15.75" thickBot="1">
      <c r="A48" s="163">
        <v>43</v>
      </c>
      <c r="B48" s="164" t="s">
        <v>323</v>
      </c>
      <c r="C48" s="166" t="s">
        <v>311</v>
      </c>
      <c r="D48" s="165">
        <v>75622949080</v>
      </c>
      <c r="E48" s="165">
        <v>9499378716</v>
      </c>
      <c r="F48" s="165">
        <v>66123570364</v>
      </c>
      <c r="H48" s="1">
        <f>F48+F49+F50+F51+F52+F53</f>
        <v>94380733325.979996</v>
      </c>
    </row>
    <row r="49" spans="1:8" ht="15.75" thickBot="1">
      <c r="A49" s="163">
        <v>44</v>
      </c>
      <c r="B49" s="164" t="s">
        <v>324</v>
      </c>
      <c r="C49" s="165">
        <v>2909188669</v>
      </c>
      <c r="D49" s="165">
        <v>2163685432</v>
      </c>
      <c r="E49" s="165">
        <v>3306229669</v>
      </c>
      <c r="F49" s="165">
        <v>1766644432</v>
      </c>
    </row>
    <row r="50" spans="1:8" ht="15.75" thickBot="1">
      <c r="A50" s="163">
        <v>45</v>
      </c>
      <c r="B50" s="164" t="s">
        <v>325</v>
      </c>
      <c r="C50" s="165">
        <v>17529255925</v>
      </c>
      <c r="D50" s="165">
        <v>12990582602.08</v>
      </c>
      <c r="E50" s="165">
        <v>12589470984</v>
      </c>
      <c r="F50" s="165">
        <v>17930367543.080002</v>
      </c>
    </row>
    <row r="51" spans="1:8" ht="15.75" thickBot="1">
      <c r="A51" s="163">
        <v>46</v>
      </c>
      <c r="B51" s="164" t="s">
        <v>326</v>
      </c>
      <c r="C51" s="166" t="s">
        <v>311</v>
      </c>
      <c r="D51" s="165">
        <v>361776162</v>
      </c>
      <c r="E51" s="165">
        <v>117156162</v>
      </c>
      <c r="F51" s="165">
        <v>244620000</v>
      </c>
    </row>
    <row r="52" spans="1:8" ht="15.75" thickBot="1">
      <c r="A52" s="163">
        <v>47</v>
      </c>
      <c r="B52" s="164" t="s">
        <v>327</v>
      </c>
      <c r="C52" s="165">
        <v>62081100</v>
      </c>
      <c r="D52" s="165">
        <v>295540882</v>
      </c>
      <c r="E52" s="166" t="s">
        <v>310</v>
      </c>
      <c r="F52" s="165">
        <v>357621982</v>
      </c>
    </row>
    <row r="53" spans="1:8" ht="15.75" thickBot="1">
      <c r="A53" s="163">
        <v>48</v>
      </c>
      <c r="B53" s="164" t="s">
        <v>328</v>
      </c>
      <c r="C53" s="165">
        <v>40757713935</v>
      </c>
      <c r="D53" s="165">
        <v>7765692434</v>
      </c>
      <c r="E53" s="165">
        <v>40565497364.099998</v>
      </c>
      <c r="F53" s="165">
        <v>7957909004.8999996</v>
      </c>
    </row>
    <row r="54" spans="1:8" ht="15.75" thickBot="1">
      <c r="A54" s="163">
        <v>49</v>
      </c>
      <c r="B54" s="164" t="s">
        <v>329</v>
      </c>
      <c r="C54" s="166" t="s">
        <v>311</v>
      </c>
      <c r="D54" s="165">
        <v>17571815121</v>
      </c>
      <c r="E54" s="165">
        <v>9409256000</v>
      </c>
      <c r="F54" s="165">
        <v>8162559121</v>
      </c>
      <c r="H54" s="1">
        <f>F54+F55+F56+F57+F58+F59</f>
        <v>21420021251</v>
      </c>
    </row>
    <row r="55" spans="1:8" ht="15.75" thickBot="1">
      <c r="A55" s="163">
        <v>50</v>
      </c>
      <c r="B55" s="164" t="s">
        <v>330</v>
      </c>
      <c r="C55" s="165">
        <v>10813057168</v>
      </c>
      <c r="D55" s="165">
        <v>15962361975</v>
      </c>
      <c r="E55" s="165">
        <v>16411975288</v>
      </c>
      <c r="F55" s="165">
        <v>10363443855</v>
      </c>
    </row>
    <row r="56" spans="1:8" ht="15.75" thickBot="1">
      <c r="A56" s="163">
        <v>51</v>
      </c>
      <c r="B56" s="164" t="s">
        <v>331</v>
      </c>
      <c r="C56" s="166" t="s">
        <v>311</v>
      </c>
      <c r="D56" s="156">
        <v>12000000</v>
      </c>
      <c r="E56" s="166" t="s">
        <v>310</v>
      </c>
      <c r="F56" s="165">
        <v>12000000</v>
      </c>
    </row>
    <row r="57" spans="1:8" ht="15.75" thickBot="1">
      <c r="A57" s="163">
        <v>52</v>
      </c>
      <c r="B57" s="164" t="s">
        <v>332</v>
      </c>
      <c r="C57" s="166" t="s">
        <v>311</v>
      </c>
      <c r="D57" s="165">
        <v>4475000</v>
      </c>
      <c r="E57" s="166" t="s">
        <v>310</v>
      </c>
      <c r="F57" s="165">
        <v>4475000</v>
      </c>
    </row>
    <row r="58" spans="1:8" ht="15.75" thickBot="1">
      <c r="A58" s="163">
        <v>53</v>
      </c>
      <c r="B58" s="164" t="s">
        <v>333</v>
      </c>
      <c r="C58" s="166" t="s">
        <v>311</v>
      </c>
      <c r="D58" s="165">
        <v>11495000</v>
      </c>
      <c r="E58" s="166" t="s">
        <v>310</v>
      </c>
      <c r="F58" s="165">
        <v>11495000</v>
      </c>
    </row>
    <row r="59" spans="1:8" ht="15.75" thickBot="1">
      <c r="A59" s="163">
        <v>54</v>
      </c>
      <c r="B59" s="164" t="s">
        <v>334</v>
      </c>
      <c r="C59" s="165">
        <v>369320775</v>
      </c>
      <c r="D59" s="165">
        <v>2856048275</v>
      </c>
      <c r="E59" s="165">
        <v>359320775</v>
      </c>
      <c r="F59" s="165">
        <v>2866048275</v>
      </c>
    </row>
    <row r="60" spans="1:8" ht="15.75" thickBot="1">
      <c r="A60" s="163">
        <v>55</v>
      </c>
      <c r="B60" s="164" t="s">
        <v>335</v>
      </c>
      <c r="C60" s="165">
        <v>89533311365.380005</v>
      </c>
      <c r="D60" s="165">
        <v>57397022026.379997</v>
      </c>
      <c r="E60" s="165">
        <v>59744853215.379997</v>
      </c>
      <c r="F60" s="165">
        <v>87185480176.380005</v>
      </c>
      <c r="H60" s="1">
        <f>F60+F61+F62</f>
        <v>101326667357.38</v>
      </c>
    </row>
    <row r="61" spans="1:8" ht="15.75" thickBot="1">
      <c r="A61" s="163">
        <v>56</v>
      </c>
      <c r="B61" s="164" t="s">
        <v>336</v>
      </c>
      <c r="C61" s="165">
        <v>6862982692</v>
      </c>
      <c r="D61" s="165">
        <v>194042000</v>
      </c>
      <c r="E61" s="165">
        <v>1755370324</v>
      </c>
      <c r="F61" s="165">
        <v>5301654368</v>
      </c>
    </row>
    <row r="62" spans="1:8" ht="15.75" thickBot="1">
      <c r="A62" s="163">
        <v>57</v>
      </c>
      <c r="B62" s="164" t="s">
        <v>337</v>
      </c>
      <c r="C62" s="166" t="s">
        <v>311</v>
      </c>
      <c r="D62" s="165">
        <v>9152385813</v>
      </c>
      <c r="E62" s="165">
        <v>312853000</v>
      </c>
      <c r="F62" s="165">
        <v>8839532813</v>
      </c>
    </row>
    <row r="63" spans="1:8" ht="15.75" thickBot="1">
      <c r="A63" s="158"/>
      <c r="B63" s="161" t="s">
        <v>338</v>
      </c>
      <c r="C63" s="162">
        <v>45765990136.300003</v>
      </c>
      <c r="D63" s="162">
        <v>3512181901.3000002</v>
      </c>
      <c r="E63" s="162">
        <v>1155940328.3</v>
      </c>
      <c r="F63" s="162">
        <v>48122231709.300003</v>
      </c>
    </row>
    <row r="64" spans="1:8" ht="15.75" thickBot="1">
      <c r="A64" s="163">
        <v>58</v>
      </c>
      <c r="B64" s="164" t="s">
        <v>180</v>
      </c>
      <c r="C64" s="165">
        <v>39299111703.300003</v>
      </c>
      <c r="D64" s="165">
        <v>2300153253.3000002</v>
      </c>
      <c r="E64" s="165">
        <v>599515153.29999995</v>
      </c>
      <c r="F64" s="165">
        <v>40999749803.300003</v>
      </c>
      <c r="H64" s="1">
        <f>F64+F65+F66</f>
        <v>41169165676.300003</v>
      </c>
    </row>
    <row r="65" spans="1:8" ht="15.75" thickBot="1">
      <c r="A65" s="163">
        <v>59</v>
      </c>
      <c r="B65" s="164" t="s">
        <v>339</v>
      </c>
      <c r="C65" s="165">
        <v>6970500</v>
      </c>
      <c r="D65" s="165">
        <v>3685000</v>
      </c>
      <c r="E65" s="166"/>
      <c r="F65" s="165">
        <v>10655500</v>
      </c>
    </row>
    <row r="66" spans="1:8" ht="15.75" thickBot="1">
      <c r="A66" s="163">
        <v>60</v>
      </c>
      <c r="B66" s="164" t="s">
        <v>340</v>
      </c>
      <c r="C66" s="165">
        <v>157217373</v>
      </c>
      <c r="D66" s="165">
        <v>10293000</v>
      </c>
      <c r="E66" s="165">
        <v>8750000</v>
      </c>
      <c r="F66" s="165">
        <v>158760373</v>
      </c>
    </row>
    <row r="67" spans="1:8" ht="15.75" thickBot="1">
      <c r="A67" s="163">
        <v>61</v>
      </c>
      <c r="B67" s="164" t="s">
        <v>341</v>
      </c>
      <c r="C67" s="165">
        <v>5989547560</v>
      </c>
      <c r="D67" s="165">
        <v>820291148</v>
      </c>
      <c r="E67" s="165">
        <v>234532175</v>
      </c>
      <c r="F67" s="165">
        <v>6575306533</v>
      </c>
      <c r="H67" s="1">
        <f>F67+F68</f>
        <v>6583136533</v>
      </c>
    </row>
    <row r="68" spans="1:8" ht="15.75" thickBot="1">
      <c r="A68" s="163">
        <v>62</v>
      </c>
      <c r="B68" s="164" t="s">
        <v>342</v>
      </c>
      <c r="C68" s="166" t="s">
        <v>311</v>
      </c>
      <c r="D68" s="165">
        <v>7830000</v>
      </c>
      <c r="E68" s="166"/>
      <c r="F68" s="165">
        <v>7830000</v>
      </c>
    </row>
    <row r="69" spans="1:8" ht="15.75" thickBot="1">
      <c r="A69" s="163">
        <v>63</v>
      </c>
      <c r="B69" s="164" t="s">
        <v>343</v>
      </c>
      <c r="C69" s="165">
        <v>313143000</v>
      </c>
      <c r="D69" s="165">
        <v>369929500</v>
      </c>
      <c r="E69" s="165">
        <v>313143000</v>
      </c>
      <c r="F69" s="165">
        <v>369929500</v>
      </c>
      <c r="H69" s="1">
        <f>F69</f>
        <v>369929500</v>
      </c>
    </row>
    <row r="70" spans="1:8" ht="15.75" thickBot="1">
      <c r="A70" s="158"/>
      <c r="B70" s="161" t="s">
        <v>344</v>
      </c>
      <c r="C70" s="162">
        <v>11111431878.99</v>
      </c>
      <c r="D70" s="162">
        <v>10308193623.9</v>
      </c>
      <c r="E70" s="162">
        <v>15904994723.16</v>
      </c>
      <c r="F70" s="162">
        <v>5514630779.7299995</v>
      </c>
      <c r="G70" s="1">
        <f>C70+C63+C45+C35+C4+C2</f>
        <v>2118596399412.9202</v>
      </c>
    </row>
    <row r="71" spans="1:8" ht="15.75" thickBot="1">
      <c r="A71" s="163">
        <v>64</v>
      </c>
      <c r="B71" s="164" t="s">
        <v>345</v>
      </c>
      <c r="C71" s="165">
        <v>11111431878.99</v>
      </c>
      <c r="D71" s="165">
        <v>10308193623.9</v>
      </c>
      <c r="E71" s="165">
        <v>15904994723.16</v>
      </c>
      <c r="F71" s="165">
        <v>5514630779.7299995</v>
      </c>
    </row>
    <row r="72" spans="1:8" ht="15.75" thickBot="1">
      <c r="A72" s="158"/>
      <c r="B72" s="161" t="s">
        <v>346</v>
      </c>
      <c r="C72" s="162">
        <v>-578629536492.55005</v>
      </c>
      <c r="D72" s="162">
        <v>11539003936.59</v>
      </c>
      <c r="E72" s="162">
        <v>270001524722.85001</v>
      </c>
      <c r="F72" s="165">
        <v>-837092057278.81006</v>
      </c>
    </row>
    <row r="73" spans="1:8" ht="15.75" thickBot="1">
      <c r="A73" s="163">
        <v>65</v>
      </c>
      <c r="B73" s="164" t="s">
        <v>347</v>
      </c>
      <c r="C73" s="157">
        <v>0</v>
      </c>
      <c r="D73" s="156">
        <v>-223109980730.88</v>
      </c>
      <c r="E73" s="157"/>
      <c r="F73" s="165">
        <v>-223109980730.88</v>
      </c>
    </row>
    <row r="74" spans="1:8" ht="15.75" thickBot="1">
      <c r="A74" s="163">
        <v>66</v>
      </c>
      <c r="B74" s="164" t="s">
        <v>348</v>
      </c>
      <c r="C74" s="166" t="s">
        <v>311</v>
      </c>
      <c r="D74" s="156">
        <v>-170274175321.98999</v>
      </c>
      <c r="E74" s="157"/>
      <c r="F74" s="165">
        <v>-170274175321.98999</v>
      </c>
    </row>
    <row r="75" spans="1:8" ht="15.75" thickBot="1">
      <c r="A75" s="163">
        <v>67</v>
      </c>
      <c r="B75" s="164" t="s">
        <v>349</v>
      </c>
      <c r="C75" s="166" t="s">
        <v>311</v>
      </c>
      <c r="D75" s="156">
        <v>-438378285602.06</v>
      </c>
      <c r="E75" s="157"/>
      <c r="F75" s="165">
        <v>-438378285602.06</v>
      </c>
    </row>
    <row r="76" spans="1:8" ht="15.75" thickBot="1">
      <c r="A76" s="163">
        <v>68</v>
      </c>
      <c r="B76" s="164" t="s">
        <v>350</v>
      </c>
      <c r="C76" s="165">
        <v>-578629536492.55005</v>
      </c>
      <c r="D76" s="156">
        <v>848631061215.40002</v>
      </c>
      <c r="E76" s="156">
        <v>270001524722.85001</v>
      </c>
      <c r="F76" s="166">
        <v>0</v>
      </c>
    </row>
    <row r="77" spans="1:8" ht="15.75" thickBot="1">
      <c r="A77" s="163">
        <v>69</v>
      </c>
      <c r="B77" s="164" t="s">
        <v>351</v>
      </c>
      <c r="C77" s="166" t="s">
        <v>311</v>
      </c>
      <c r="D77" s="157" t="s">
        <v>352</v>
      </c>
      <c r="E77" s="157"/>
      <c r="F77" s="165">
        <v>-5329615623.8800001</v>
      </c>
    </row>
    <row r="78" spans="1:8" ht="15.75" thickBot="1">
      <c r="A78" s="158"/>
      <c r="B78" s="154" t="s">
        <v>184</v>
      </c>
      <c r="C78" s="162">
        <v>1539966862920.3701</v>
      </c>
      <c r="D78" s="162">
        <v>1395952039687.6499</v>
      </c>
      <c r="E78" s="162">
        <v>1378491720512.6699</v>
      </c>
      <c r="F78" s="162">
        <v>1557427182095.3501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H17" sqref="H17"/>
    </sheetView>
  </sheetViews>
  <sheetFormatPr defaultRowHeight="15"/>
  <cols>
    <col min="4" max="4" width="39.28515625" customWidth="1"/>
    <col min="6" max="6" width="17.85546875" customWidth="1"/>
    <col min="7" max="7" width="12" bestFit="1" customWidth="1"/>
    <col min="9" max="9" width="18.140625" customWidth="1"/>
    <col min="13" max="13" width="16.42578125" bestFit="1" customWidth="1"/>
  </cols>
  <sheetData>
    <row r="1" spans="1:14">
      <c r="A1" s="402" t="s">
        <v>4</v>
      </c>
      <c r="B1" s="402" t="s">
        <v>188</v>
      </c>
      <c r="C1" s="57" t="s">
        <v>189</v>
      </c>
      <c r="D1" s="395" t="s">
        <v>190</v>
      </c>
    </row>
    <row r="2" spans="1:14">
      <c r="A2" s="403"/>
      <c r="B2" s="403"/>
      <c r="C2" s="60" t="s">
        <v>191</v>
      </c>
      <c r="D2" s="405"/>
    </row>
    <row r="3" spans="1:14" ht="15.75" thickBot="1">
      <c r="A3" s="404"/>
      <c r="B3" s="404"/>
      <c r="C3" s="61" t="s">
        <v>192</v>
      </c>
      <c r="D3" s="396"/>
      <c r="F3" t="s">
        <v>13</v>
      </c>
    </row>
    <row r="4" spans="1:14" ht="15.75" thickBot="1">
      <c r="A4" s="63">
        <v>1</v>
      </c>
      <c r="B4" s="64">
        <v>2</v>
      </c>
      <c r="C4" s="64">
        <v>3</v>
      </c>
      <c r="D4" s="64">
        <v>4</v>
      </c>
    </row>
    <row r="5" spans="1:14" ht="15.75" thickBot="1">
      <c r="A5" s="66"/>
      <c r="B5" s="67"/>
      <c r="C5" s="68"/>
      <c r="D5" s="68" t="s">
        <v>15</v>
      </c>
      <c r="L5" s="409" t="s">
        <v>274</v>
      </c>
      <c r="M5" s="409"/>
    </row>
    <row r="6" spans="1:14" ht="15.75" thickBot="1">
      <c r="A6" s="70">
        <v>1</v>
      </c>
      <c r="B6" s="71">
        <v>1</v>
      </c>
      <c r="C6" s="71">
        <v>1</v>
      </c>
      <c r="D6" s="72" t="s">
        <v>193</v>
      </c>
      <c r="E6" s="88">
        <v>7</v>
      </c>
      <c r="F6" s="73">
        <v>15117433725</v>
      </c>
      <c r="I6" s="1"/>
      <c r="J6">
        <v>1</v>
      </c>
      <c r="L6" s="40">
        <f>E6+J6</f>
        <v>8</v>
      </c>
      <c r="M6" s="1">
        <f>F6+I6</f>
        <v>15117433725</v>
      </c>
      <c r="N6" s="1">
        <f>G6-M6</f>
        <v>-15117433725</v>
      </c>
    </row>
    <row r="7" spans="1:14" ht="15.75" thickBot="1">
      <c r="A7" s="70">
        <v>2</v>
      </c>
      <c r="B7" s="71">
        <v>2</v>
      </c>
      <c r="C7" s="74"/>
      <c r="D7" s="72" t="s">
        <v>161</v>
      </c>
      <c r="E7" s="88">
        <v>3351</v>
      </c>
      <c r="F7" s="73">
        <v>12317418760.360001</v>
      </c>
      <c r="I7" s="1"/>
      <c r="L7" s="40">
        <f t="shared" ref="L7:L29" si="0">E7+J7</f>
        <v>3351</v>
      </c>
      <c r="M7" s="1">
        <f t="shared" ref="M7:M29" si="1">F7+I7</f>
        <v>12317418760.360001</v>
      </c>
      <c r="N7" s="1">
        <f t="shared" ref="N7:N29" si="2">G7-M7</f>
        <v>-12317418760.360001</v>
      </c>
    </row>
    <row r="8" spans="1:14" ht="15.75" thickBot="1">
      <c r="A8" s="75" t="s">
        <v>15</v>
      </c>
      <c r="B8" s="76" t="s">
        <v>15</v>
      </c>
      <c r="C8" s="76">
        <v>2</v>
      </c>
      <c r="D8" s="74" t="s">
        <v>194</v>
      </c>
      <c r="E8" s="93">
        <v>13</v>
      </c>
      <c r="F8" s="77">
        <v>650792350</v>
      </c>
      <c r="I8" s="1"/>
      <c r="L8" s="40">
        <f t="shared" si="0"/>
        <v>13</v>
      </c>
      <c r="M8" s="1">
        <f t="shared" si="1"/>
        <v>650792350</v>
      </c>
      <c r="N8" s="1">
        <f t="shared" si="2"/>
        <v>-650792350</v>
      </c>
    </row>
    <row r="9" spans="1:14" ht="15.75" thickBot="1">
      <c r="A9" s="75" t="s">
        <v>15</v>
      </c>
      <c r="B9" s="76" t="s">
        <v>15</v>
      </c>
      <c r="C9" s="76">
        <v>3</v>
      </c>
      <c r="D9" s="74" t="s">
        <v>195</v>
      </c>
      <c r="E9" s="93">
        <v>176</v>
      </c>
      <c r="F9" s="77">
        <v>10209362824</v>
      </c>
      <c r="I9" s="1"/>
      <c r="J9">
        <v>5</v>
      </c>
      <c r="L9" s="40">
        <f t="shared" si="0"/>
        <v>181</v>
      </c>
      <c r="M9" s="1">
        <f t="shared" si="1"/>
        <v>10209362824</v>
      </c>
      <c r="N9" s="1">
        <f t="shared" si="2"/>
        <v>-10209362824</v>
      </c>
    </row>
    <row r="10" spans="1:14" ht="15.75" thickBot="1">
      <c r="A10" s="75" t="s">
        <v>15</v>
      </c>
      <c r="B10" s="76" t="s">
        <v>15</v>
      </c>
      <c r="C10" s="76">
        <v>4</v>
      </c>
      <c r="D10" s="74" t="s">
        <v>196</v>
      </c>
      <c r="E10" s="93">
        <v>27</v>
      </c>
      <c r="F10" s="77">
        <v>1600500</v>
      </c>
      <c r="I10" s="1"/>
      <c r="L10" s="40">
        <f t="shared" si="0"/>
        <v>27</v>
      </c>
      <c r="M10" s="1">
        <f t="shared" si="1"/>
        <v>1600500</v>
      </c>
      <c r="N10" s="1">
        <f t="shared" si="2"/>
        <v>-1600500</v>
      </c>
    </row>
    <row r="11" spans="1:14" ht="15.75" thickBot="1">
      <c r="A11" s="75" t="s">
        <v>15</v>
      </c>
      <c r="B11" s="76" t="s">
        <v>15</v>
      </c>
      <c r="C11" s="76">
        <v>5</v>
      </c>
      <c r="D11" s="74" t="s">
        <v>197</v>
      </c>
      <c r="E11" s="93">
        <v>3</v>
      </c>
      <c r="F11" s="77">
        <v>9989000</v>
      </c>
      <c r="I11" s="1"/>
      <c r="L11" s="40">
        <f t="shared" si="0"/>
        <v>3</v>
      </c>
      <c r="M11" s="1">
        <f t="shared" si="1"/>
        <v>9989000</v>
      </c>
      <c r="N11" s="1">
        <f t="shared" si="2"/>
        <v>-9989000</v>
      </c>
    </row>
    <row r="12" spans="1:14" ht="15.75" thickBot="1">
      <c r="A12" s="75" t="s">
        <v>15</v>
      </c>
      <c r="B12" s="76" t="s">
        <v>15</v>
      </c>
      <c r="C12" s="76">
        <v>6</v>
      </c>
      <c r="D12" s="74" t="s">
        <v>198</v>
      </c>
      <c r="E12" s="93">
        <v>1022</v>
      </c>
      <c r="F12" s="77">
        <v>1180582527.1099999</v>
      </c>
      <c r="I12" s="1"/>
      <c r="J12">
        <v>3</v>
      </c>
      <c r="L12" s="40">
        <f t="shared" si="0"/>
        <v>1025</v>
      </c>
      <c r="M12" s="1">
        <f t="shared" si="1"/>
        <v>1180582527.1099999</v>
      </c>
      <c r="N12" s="1">
        <f t="shared" si="2"/>
        <v>-1180582527.1099999</v>
      </c>
    </row>
    <row r="13" spans="1:14" ht="15.75" thickBot="1">
      <c r="A13" s="75" t="s">
        <v>15</v>
      </c>
      <c r="B13" s="76" t="s">
        <v>15</v>
      </c>
      <c r="C13" s="76">
        <v>7</v>
      </c>
      <c r="D13" s="74" t="s">
        <v>199</v>
      </c>
      <c r="E13" s="93">
        <v>60</v>
      </c>
      <c r="F13" s="77">
        <v>83349166</v>
      </c>
      <c r="I13" s="1"/>
      <c r="L13" s="40">
        <f t="shared" si="0"/>
        <v>60</v>
      </c>
      <c r="M13" s="1">
        <f t="shared" si="1"/>
        <v>83349166</v>
      </c>
      <c r="N13" s="1">
        <f t="shared" si="2"/>
        <v>-83349166</v>
      </c>
    </row>
    <row r="14" spans="1:14" ht="15.75" thickBot="1">
      <c r="A14" s="75" t="s">
        <v>15</v>
      </c>
      <c r="B14" s="76" t="s">
        <v>15</v>
      </c>
      <c r="C14" s="76">
        <v>8</v>
      </c>
      <c r="D14" s="74" t="s">
        <v>200</v>
      </c>
      <c r="E14" s="93">
        <v>300</v>
      </c>
      <c r="F14" s="77">
        <v>58251919</v>
      </c>
      <c r="I14" s="1"/>
      <c r="L14" s="40">
        <f t="shared" si="0"/>
        <v>300</v>
      </c>
      <c r="M14" s="1">
        <f t="shared" si="1"/>
        <v>58251919</v>
      </c>
      <c r="N14" s="1">
        <f t="shared" si="2"/>
        <v>-58251919</v>
      </c>
    </row>
    <row r="15" spans="1:14" ht="15.75" thickBot="1">
      <c r="A15" s="75" t="s">
        <v>15</v>
      </c>
      <c r="B15" s="76" t="s">
        <v>15</v>
      </c>
      <c r="C15" s="76">
        <v>9</v>
      </c>
      <c r="D15" s="74" t="s">
        <v>201</v>
      </c>
      <c r="E15" s="93">
        <v>1750</v>
      </c>
      <c r="F15" s="77">
        <v>123490474.25</v>
      </c>
      <c r="I15" s="1"/>
      <c r="L15" s="40">
        <f t="shared" si="0"/>
        <v>1750</v>
      </c>
      <c r="M15" s="1">
        <f t="shared" si="1"/>
        <v>123490474.25</v>
      </c>
      <c r="N15" s="1">
        <f t="shared" si="2"/>
        <v>-123490474.25</v>
      </c>
    </row>
    <row r="16" spans="1:14" ht="15.75" thickBot="1">
      <c r="A16" s="75" t="s">
        <v>15</v>
      </c>
      <c r="B16" s="76" t="s">
        <v>15</v>
      </c>
      <c r="C16" s="76">
        <v>10</v>
      </c>
      <c r="D16" s="74" t="s">
        <v>202</v>
      </c>
      <c r="E16" s="93"/>
      <c r="F16" s="77">
        <v>0</v>
      </c>
      <c r="I16" s="1"/>
      <c r="L16" s="40">
        <f t="shared" si="0"/>
        <v>0</v>
      </c>
      <c r="M16" s="1">
        <f t="shared" si="1"/>
        <v>0</v>
      </c>
      <c r="N16" s="1">
        <f t="shared" si="2"/>
        <v>0</v>
      </c>
    </row>
    <row r="17" spans="1:14" ht="15.75" thickBot="1">
      <c r="A17" s="75">
        <v>3</v>
      </c>
      <c r="B17" s="71">
        <v>3</v>
      </c>
      <c r="C17" s="74"/>
      <c r="D17" s="72" t="s">
        <v>171</v>
      </c>
      <c r="E17" s="88">
        <v>75</v>
      </c>
      <c r="F17" s="73">
        <v>23300868216</v>
      </c>
      <c r="I17" s="1"/>
      <c r="L17" s="40">
        <f t="shared" si="0"/>
        <v>75</v>
      </c>
      <c r="M17" s="1">
        <f t="shared" si="1"/>
        <v>23300868216</v>
      </c>
      <c r="N17" s="1">
        <f t="shared" si="2"/>
        <v>-23300868216</v>
      </c>
    </row>
    <row r="18" spans="1:14" ht="15.75" thickBot="1">
      <c r="A18" s="75" t="s">
        <v>15</v>
      </c>
      <c r="B18" s="76" t="s">
        <v>15</v>
      </c>
      <c r="C18" s="76">
        <v>11</v>
      </c>
      <c r="D18" s="74" t="s">
        <v>203</v>
      </c>
      <c r="E18" s="93">
        <v>72</v>
      </c>
      <c r="F18" s="77">
        <v>22816833717</v>
      </c>
      <c r="I18" s="1"/>
      <c r="J18">
        <v>6</v>
      </c>
      <c r="L18" s="40">
        <f t="shared" si="0"/>
        <v>78</v>
      </c>
      <c r="M18" s="1">
        <f t="shared" si="1"/>
        <v>22816833717</v>
      </c>
      <c r="N18" s="1">
        <f t="shared" si="2"/>
        <v>-22816833717</v>
      </c>
    </row>
    <row r="19" spans="1:14" ht="15.75" thickBot="1">
      <c r="A19" s="75" t="s">
        <v>15</v>
      </c>
      <c r="B19" s="76" t="s">
        <v>15</v>
      </c>
      <c r="C19" s="76">
        <v>12</v>
      </c>
      <c r="D19" s="74" t="s">
        <v>204</v>
      </c>
      <c r="E19" s="93">
        <v>3</v>
      </c>
      <c r="F19" s="77">
        <v>484034499</v>
      </c>
      <c r="I19" s="1"/>
      <c r="L19" s="40">
        <f t="shared" si="0"/>
        <v>3</v>
      </c>
      <c r="M19" s="1">
        <f t="shared" si="1"/>
        <v>484034499</v>
      </c>
      <c r="N19" s="1">
        <f t="shared" si="2"/>
        <v>-484034499</v>
      </c>
    </row>
    <row r="20" spans="1:14" ht="15.75" thickBot="1">
      <c r="A20" s="75">
        <v>4</v>
      </c>
      <c r="B20" s="71">
        <v>4</v>
      </c>
      <c r="C20" s="74"/>
      <c r="D20" s="72" t="s">
        <v>205</v>
      </c>
      <c r="E20" s="88">
        <v>3</v>
      </c>
      <c r="F20" s="73">
        <v>2145024250</v>
      </c>
      <c r="I20" s="1"/>
      <c r="L20" s="40">
        <f t="shared" si="0"/>
        <v>3</v>
      </c>
      <c r="M20" s="1">
        <f t="shared" si="1"/>
        <v>2145024250</v>
      </c>
      <c r="N20" s="1">
        <f t="shared" si="2"/>
        <v>-2145024250</v>
      </c>
    </row>
    <row r="21" spans="1:14" ht="15.75" thickBot="1">
      <c r="A21" s="75" t="s">
        <v>15</v>
      </c>
      <c r="B21" s="76" t="s">
        <v>15</v>
      </c>
      <c r="C21" s="76">
        <v>13</v>
      </c>
      <c r="D21" s="74" t="s">
        <v>206</v>
      </c>
      <c r="E21" s="93"/>
      <c r="F21" s="77">
        <v>0</v>
      </c>
      <c r="I21" s="1"/>
      <c r="L21" s="40">
        <f t="shared" si="0"/>
        <v>0</v>
      </c>
      <c r="M21" s="1">
        <f t="shared" si="1"/>
        <v>0</v>
      </c>
      <c r="N21" s="1">
        <f t="shared" si="2"/>
        <v>0</v>
      </c>
    </row>
    <row r="22" spans="1:14" ht="15.75" thickBot="1">
      <c r="A22" s="75" t="s">
        <v>15</v>
      </c>
      <c r="B22" s="76" t="s">
        <v>15</v>
      </c>
      <c r="C22" s="76">
        <v>14</v>
      </c>
      <c r="D22" s="74" t="s">
        <v>207</v>
      </c>
      <c r="E22" s="93">
        <v>3</v>
      </c>
      <c r="F22" s="77">
        <v>2145024250</v>
      </c>
      <c r="I22" s="1"/>
      <c r="L22" s="40">
        <f t="shared" si="0"/>
        <v>3</v>
      </c>
      <c r="M22" s="1">
        <f t="shared" si="1"/>
        <v>2145024250</v>
      </c>
      <c r="N22" s="1">
        <f t="shared" si="2"/>
        <v>-2145024250</v>
      </c>
    </row>
    <row r="23" spans="1:14" ht="15.75" thickBot="1">
      <c r="A23" s="75" t="s">
        <v>15</v>
      </c>
      <c r="B23" s="76" t="s">
        <v>15</v>
      </c>
      <c r="C23" s="76">
        <v>15</v>
      </c>
      <c r="D23" s="74" t="s">
        <v>208</v>
      </c>
      <c r="E23" s="93"/>
      <c r="F23" s="77"/>
      <c r="I23" s="1"/>
      <c r="L23" s="40">
        <f t="shared" si="0"/>
        <v>0</v>
      </c>
      <c r="M23" s="1">
        <f t="shared" si="1"/>
        <v>0</v>
      </c>
      <c r="N23" s="1">
        <f t="shared" si="2"/>
        <v>0</v>
      </c>
    </row>
    <row r="24" spans="1:14" ht="15.75" thickBot="1">
      <c r="A24" s="75" t="s">
        <v>15</v>
      </c>
      <c r="B24" s="76" t="s">
        <v>15</v>
      </c>
      <c r="C24" s="76">
        <v>16</v>
      </c>
      <c r="D24" s="74" t="s">
        <v>209</v>
      </c>
      <c r="E24" s="93"/>
      <c r="F24" s="77"/>
      <c r="I24" s="1"/>
      <c r="L24" s="40">
        <f t="shared" si="0"/>
        <v>0</v>
      </c>
      <c r="M24" s="1">
        <f t="shared" si="1"/>
        <v>0</v>
      </c>
      <c r="N24" s="1">
        <f t="shared" si="2"/>
        <v>0</v>
      </c>
    </row>
    <row r="25" spans="1:14" ht="15.75" thickBot="1">
      <c r="A25" s="75">
        <v>5</v>
      </c>
      <c r="B25" s="71">
        <v>5</v>
      </c>
      <c r="C25" s="74"/>
      <c r="D25" s="72" t="s">
        <v>210</v>
      </c>
      <c r="E25" s="88">
        <v>6002</v>
      </c>
      <c r="F25" s="73">
        <v>1760217621.3199999</v>
      </c>
      <c r="I25" s="1"/>
      <c r="L25" s="40">
        <f t="shared" si="0"/>
        <v>6002</v>
      </c>
      <c r="M25" s="1">
        <f t="shared" si="1"/>
        <v>1760217621.3199999</v>
      </c>
      <c r="N25" s="1">
        <f t="shared" si="2"/>
        <v>-1760217621.3199999</v>
      </c>
    </row>
    <row r="26" spans="1:14" ht="15.75" thickBot="1">
      <c r="A26" s="75" t="s">
        <v>15</v>
      </c>
      <c r="B26" s="76" t="s">
        <v>15</v>
      </c>
      <c r="C26" s="76">
        <v>17</v>
      </c>
      <c r="D26" s="74" t="s">
        <v>211</v>
      </c>
      <c r="E26" s="93">
        <v>6001</v>
      </c>
      <c r="F26" s="77">
        <v>1751206621.3199999</v>
      </c>
      <c r="I26" s="1"/>
      <c r="L26" s="40">
        <f t="shared" si="0"/>
        <v>6001</v>
      </c>
      <c r="M26" s="1">
        <f t="shared" si="1"/>
        <v>1751206621.3199999</v>
      </c>
      <c r="N26" s="1">
        <f t="shared" si="2"/>
        <v>-1751206621.3199999</v>
      </c>
    </row>
    <row r="27" spans="1:14" ht="15.75" thickBot="1">
      <c r="A27" s="75" t="s">
        <v>15</v>
      </c>
      <c r="B27" s="76" t="s">
        <v>15</v>
      </c>
      <c r="C27" s="76">
        <v>18</v>
      </c>
      <c r="D27" s="74" t="s">
        <v>212</v>
      </c>
      <c r="E27" s="93">
        <v>1</v>
      </c>
      <c r="F27" s="77">
        <v>50000</v>
      </c>
      <c r="I27" s="1"/>
      <c r="L27" s="40">
        <f t="shared" si="0"/>
        <v>1</v>
      </c>
      <c r="M27" s="1">
        <f t="shared" si="1"/>
        <v>50000</v>
      </c>
      <c r="N27" s="1">
        <f t="shared" si="2"/>
        <v>-50000</v>
      </c>
    </row>
    <row r="28" spans="1:14" ht="15.75" thickBot="1">
      <c r="A28" s="75" t="s">
        <v>15</v>
      </c>
      <c r="B28" s="76" t="s">
        <v>15</v>
      </c>
      <c r="C28" s="76">
        <v>19</v>
      </c>
      <c r="D28" s="74" t="s">
        <v>213</v>
      </c>
      <c r="E28" s="93"/>
      <c r="F28" s="77">
        <v>8961000</v>
      </c>
      <c r="I28" s="1"/>
      <c r="L28" s="40">
        <f t="shared" si="0"/>
        <v>0</v>
      </c>
      <c r="M28" s="1">
        <f t="shared" si="1"/>
        <v>8961000</v>
      </c>
      <c r="N28" s="1">
        <f t="shared" si="2"/>
        <v>-8961000</v>
      </c>
    </row>
    <row r="29" spans="1:14" ht="15.75" thickBot="1">
      <c r="A29" s="75">
        <v>6</v>
      </c>
      <c r="B29" s="71">
        <v>6</v>
      </c>
      <c r="C29" s="72" t="s">
        <v>15</v>
      </c>
      <c r="D29" s="72" t="s">
        <v>214</v>
      </c>
      <c r="E29" s="88">
        <v>8</v>
      </c>
      <c r="F29" s="73">
        <v>5981576550</v>
      </c>
      <c r="I29" s="1"/>
      <c r="L29" s="40">
        <f t="shared" si="0"/>
        <v>8</v>
      </c>
      <c r="M29" s="1">
        <f t="shared" si="1"/>
        <v>5981576550</v>
      </c>
      <c r="N29" s="1">
        <f t="shared" si="2"/>
        <v>-5981576550</v>
      </c>
    </row>
    <row r="30" spans="1:14" ht="15.75" thickBot="1">
      <c r="A30" s="390" t="s">
        <v>158</v>
      </c>
      <c r="B30" s="391"/>
      <c r="C30" s="391"/>
      <c r="D30" s="392"/>
      <c r="E30" s="88">
        <v>9446</v>
      </c>
      <c r="F30" s="73">
        <v>60622539122.68</v>
      </c>
    </row>
  </sheetData>
  <mergeCells count="5">
    <mergeCell ref="A1:A3"/>
    <mergeCell ref="B1:B3"/>
    <mergeCell ref="D1:D3"/>
    <mergeCell ref="A30:D30"/>
    <mergeCell ref="L5:M5"/>
  </mergeCells>
  <pageMargins left="0.7" right="0.7" top="0.75" bottom="0.75" header="0.3" footer="0.3"/>
  <pageSetup paperSize="30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6"/>
  <sheetViews>
    <sheetView topLeftCell="C1" workbookViewId="0">
      <selection activeCell="I7" sqref="I7"/>
    </sheetView>
  </sheetViews>
  <sheetFormatPr defaultRowHeight="15"/>
  <cols>
    <col min="4" max="4" width="31.42578125" customWidth="1"/>
    <col min="6" max="6" width="15.85546875" customWidth="1"/>
    <col min="7" max="7" width="17.5703125" style="1" bestFit="1" customWidth="1"/>
    <col min="8" max="8" width="18.85546875" customWidth="1"/>
    <col min="13" max="13" width="14.42578125" customWidth="1"/>
    <col min="14" max="14" width="12" customWidth="1"/>
  </cols>
  <sheetData>
    <row r="2" spans="1:14" ht="15.75" thickBot="1">
      <c r="A2" s="70">
        <v>1</v>
      </c>
      <c r="B2" s="71">
        <v>1</v>
      </c>
      <c r="C2" s="71">
        <v>1</v>
      </c>
      <c r="D2" s="72" t="s">
        <v>193</v>
      </c>
      <c r="E2" s="88">
        <v>19</v>
      </c>
      <c r="F2" s="73">
        <v>13692358120.25</v>
      </c>
      <c r="H2" s="1"/>
      <c r="L2" s="40">
        <f>E2+J2</f>
        <v>19</v>
      </c>
      <c r="M2" s="40">
        <f>F2+H2</f>
        <v>13692358120.25</v>
      </c>
      <c r="N2" s="1">
        <f>G2-M2</f>
        <v>-13692358120.25</v>
      </c>
    </row>
    <row r="3" spans="1:14" ht="15.75" thickBot="1">
      <c r="A3" s="70">
        <v>2</v>
      </c>
      <c r="B3" s="71">
        <v>2</v>
      </c>
      <c r="C3" s="74"/>
      <c r="D3" s="72" t="s">
        <v>161</v>
      </c>
      <c r="E3" s="88">
        <v>4534</v>
      </c>
      <c r="F3" s="73">
        <v>55406647906.01001</v>
      </c>
      <c r="H3" s="1"/>
      <c r="L3" s="40">
        <f t="shared" ref="L3:L25" si="0">E3+J3</f>
        <v>4534</v>
      </c>
      <c r="M3" s="40">
        <f t="shared" ref="M3:M26" si="1">F3+H3</f>
        <v>55406647906.01001</v>
      </c>
      <c r="N3" s="1">
        <f t="shared" ref="N3:N26" si="2">G3-M3</f>
        <v>-55406647906.01001</v>
      </c>
    </row>
    <row r="4" spans="1:14" ht="15.75" thickBot="1">
      <c r="A4" s="75" t="s">
        <v>15</v>
      </c>
      <c r="B4" s="76" t="s">
        <v>15</v>
      </c>
      <c r="C4" s="76">
        <v>2</v>
      </c>
      <c r="D4" s="74" t="s">
        <v>194</v>
      </c>
      <c r="E4" s="93">
        <v>36</v>
      </c>
      <c r="F4" s="77">
        <v>2384089210</v>
      </c>
      <c r="H4" s="1"/>
      <c r="L4" s="40">
        <f t="shared" si="0"/>
        <v>36</v>
      </c>
      <c r="M4" s="40">
        <f t="shared" si="1"/>
        <v>2384089210</v>
      </c>
      <c r="N4" s="1">
        <f t="shared" si="2"/>
        <v>-2384089210</v>
      </c>
    </row>
    <row r="5" spans="1:14" ht="15.75" thickBot="1">
      <c r="A5" s="75" t="s">
        <v>15</v>
      </c>
      <c r="B5" s="76" t="s">
        <v>15</v>
      </c>
      <c r="C5" s="76">
        <v>3</v>
      </c>
      <c r="D5" s="74" t="s">
        <v>195</v>
      </c>
      <c r="E5" s="93">
        <v>380</v>
      </c>
      <c r="F5" s="77">
        <v>22602604505.900002</v>
      </c>
      <c r="H5" s="1"/>
      <c r="J5">
        <v>11</v>
      </c>
      <c r="L5" s="40">
        <f t="shared" si="0"/>
        <v>391</v>
      </c>
      <c r="M5" s="40">
        <f t="shared" si="1"/>
        <v>22602604505.900002</v>
      </c>
      <c r="N5" s="1">
        <f t="shared" si="2"/>
        <v>-22602604505.900002</v>
      </c>
    </row>
    <row r="6" spans="1:14" ht="15.75" thickBot="1">
      <c r="A6" s="75" t="s">
        <v>15</v>
      </c>
      <c r="B6" s="76" t="s">
        <v>15</v>
      </c>
      <c r="C6" s="76">
        <v>4</v>
      </c>
      <c r="D6" s="74" t="s">
        <v>196</v>
      </c>
      <c r="E6" s="93">
        <v>41</v>
      </c>
      <c r="F6" s="77">
        <v>704874500</v>
      </c>
      <c r="H6" s="1"/>
      <c r="L6" s="40">
        <f t="shared" si="0"/>
        <v>41</v>
      </c>
      <c r="M6" s="40">
        <f t="shared" si="1"/>
        <v>704874500</v>
      </c>
      <c r="N6" s="1">
        <f t="shared" si="2"/>
        <v>-704874500</v>
      </c>
    </row>
    <row r="7" spans="1:14" ht="15.75" thickBot="1">
      <c r="A7" s="75" t="s">
        <v>15</v>
      </c>
      <c r="B7" s="76" t="s">
        <v>15</v>
      </c>
      <c r="C7" s="76">
        <v>5</v>
      </c>
      <c r="D7" s="74" t="s">
        <v>197</v>
      </c>
      <c r="E7" s="93">
        <v>27</v>
      </c>
      <c r="F7" s="77">
        <v>316454000</v>
      </c>
      <c r="H7" s="1"/>
      <c r="J7">
        <v>-1</v>
      </c>
      <c r="L7" s="40">
        <f t="shared" si="0"/>
        <v>26</v>
      </c>
      <c r="M7" s="40">
        <f t="shared" si="1"/>
        <v>316454000</v>
      </c>
      <c r="N7" s="1">
        <f t="shared" si="2"/>
        <v>-316454000</v>
      </c>
    </row>
    <row r="8" spans="1:14" ht="15.75" thickBot="1">
      <c r="A8" s="75" t="s">
        <v>15</v>
      </c>
      <c r="B8" s="76" t="s">
        <v>15</v>
      </c>
      <c r="C8" s="76">
        <v>6</v>
      </c>
      <c r="D8" s="74" t="s">
        <v>198</v>
      </c>
      <c r="E8" s="93">
        <v>2403</v>
      </c>
      <c r="F8" s="77">
        <v>12701079134.58</v>
      </c>
      <c r="H8" s="1"/>
      <c r="J8">
        <v>4</v>
      </c>
      <c r="L8" s="40">
        <f t="shared" si="0"/>
        <v>2407</v>
      </c>
      <c r="M8" s="40">
        <f t="shared" si="1"/>
        <v>12701079134.58</v>
      </c>
      <c r="N8" s="1">
        <f t="shared" si="2"/>
        <v>-12701079134.58</v>
      </c>
    </row>
    <row r="9" spans="1:14" ht="15.75" thickBot="1">
      <c r="A9" s="75" t="s">
        <v>15</v>
      </c>
      <c r="B9" s="76" t="s">
        <v>15</v>
      </c>
      <c r="C9" s="76">
        <v>7</v>
      </c>
      <c r="D9" s="74" t="s">
        <v>199</v>
      </c>
      <c r="E9" s="93">
        <v>218</v>
      </c>
      <c r="F9" s="77">
        <v>1740357624.9000001</v>
      </c>
      <c r="H9" s="1"/>
      <c r="J9">
        <v>1</v>
      </c>
      <c r="L9" s="40">
        <f t="shared" si="0"/>
        <v>219</v>
      </c>
      <c r="M9" s="40">
        <f t="shared" si="1"/>
        <v>1740357624.9000001</v>
      </c>
      <c r="N9" s="1">
        <f t="shared" si="2"/>
        <v>-1740357624.9000001</v>
      </c>
    </row>
    <row r="10" spans="1:14" ht="15.75" thickBot="1">
      <c r="A10" s="75" t="s">
        <v>15</v>
      </c>
      <c r="B10" s="76" t="s">
        <v>15</v>
      </c>
      <c r="C10" s="76">
        <v>8</v>
      </c>
      <c r="D10" s="74" t="s">
        <v>200</v>
      </c>
      <c r="E10" s="93">
        <v>1347</v>
      </c>
      <c r="F10" s="77">
        <v>13577862185.689999</v>
      </c>
      <c r="H10" s="1"/>
      <c r="L10" s="40">
        <f t="shared" si="0"/>
        <v>1347</v>
      </c>
      <c r="M10" s="40">
        <f t="shared" si="1"/>
        <v>13577862185.689999</v>
      </c>
      <c r="N10" s="1">
        <f t="shared" si="2"/>
        <v>-13577862185.689999</v>
      </c>
    </row>
    <row r="11" spans="1:14" ht="15.75" thickBot="1">
      <c r="A11" s="75" t="s">
        <v>15</v>
      </c>
      <c r="B11" s="76" t="s">
        <v>15</v>
      </c>
      <c r="C11" s="76">
        <v>9</v>
      </c>
      <c r="D11" s="74" t="s">
        <v>201</v>
      </c>
      <c r="E11" s="93">
        <v>62</v>
      </c>
      <c r="F11" s="77">
        <v>1279507744.9400001</v>
      </c>
      <c r="H11" s="1"/>
      <c r="L11" s="40">
        <f t="shared" si="0"/>
        <v>62</v>
      </c>
      <c r="M11" s="40">
        <f t="shared" si="1"/>
        <v>1279507744.9400001</v>
      </c>
      <c r="N11" s="1">
        <f t="shared" si="2"/>
        <v>-1279507744.9400001</v>
      </c>
    </row>
    <row r="12" spans="1:14" ht="15.75" thickBot="1">
      <c r="A12" s="75" t="s">
        <v>15</v>
      </c>
      <c r="B12" s="76" t="s">
        <v>15</v>
      </c>
      <c r="C12" s="76">
        <v>10</v>
      </c>
      <c r="D12" s="74" t="s">
        <v>202</v>
      </c>
      <c r="E12" s="93">
        <v>20</v>
      </c>
      <c r="F12" s="77">
        <v>99819000</v>
      </c>
      <c r="H12" s="1"/>
      <c r="L12" s="40">
        <f t="shared" si="0"/>
        <v>20</v>
      </c>
      <c r="M12" s="40">
        <f t="shared" si="1"/>
        <v>99819000</v>
      </c>
      <c r="N12" s="1">
        <f t="shared" si="2"/>
        <v>-99819000</v>
      </c>
    </row>
    <row r="13" spans="1:14" ht="15.75" thickBot="1">
      <c r="A13" s="75">
        <v>3</v>
      </c>
      <c r="B13" s="71">
        <v>3</v>
      </c>
      <c r="C13" s="74"/>
      <c r="D13" s="72" t="s">
        <v>171</v>
      </c>
      <c r="E13" s="88">
        <v>530</v>
      </c>
      <c r="F13" s="73">
        <v>157781164399.88998</v>
      </c>
      <c r="H13" s="1"/>
      <c r="L13" s="40">
        <f t="shared" si="0"/>
        <v>530</v>
      </c>
      <c r="M13" s="40">
        <f t="shared" si="1"/>
        <v>157781164399.88998</v>
      </c>
      <c r="N13" s="1">
        <f t="shared" si="2"/>
        <v>-157781164399.88998</v>
      </c>
    </row>
    <row r="14" spans="1:14" ht="15.75" thickBot="1">
      <c r="A14" s="75" t="s">
        <v>15</v>
      </c>
      <c r="B14" s="76" t="s">
        <v>15</v>
      </c>
      <c r="C14" s="76">
        <v>11</v>
      </c>
      <c r="D14" s="74" t="s">
        <v>203</v>
      </c>
      <c r="E14" s="93">
        <v>346</v>
      </c>
      <c r="F14" s="77">
        <v>157170229580.88998</v>
      </c>
      <c r="H14" s="1"/>
      <c r="J14">
        <v>13</v>
      </c>
      <c r="L14" s="40">
        <f t="shared" si="0"/>
        <v>359</v>
      </c>
      <c r="M14" s="40">
        <f t="shared" si="1"/>
        <v>157170229580.88998</v>
      </c>
      <c r="N14" s="1">
        <f t="shared" si="2"/>
        <v>-157170229580.88998</v>
      </c>
    </row>
    <row r="15" spans="1:14" ht="15.75" thickBot="1">
      <c r="A15" s="75" t="s">
        <v>15</v>
      </c>
      <c r="B15" s="76" t="s">
        <v>15</v>
      </c>
      <c r="C15" s="76">
        <v>12</v>
      </c>
      <c r="D15" s="74" t="s">
        <v>204</v>
      </c>
      <c r="E15" s="93">
        <v>184</v>
      </c>
      <c r="F15" s="77">
        <v>610934819</v>
      </c>
      <c r="H15" s="1"/>
      <c r="J15">
        <v>2</v>
      </c>
      <c r="K15" t="s">
        <v>275</v>
      </c>
      <c r="L15" s="40">
        <f t="shared" si="0"/>
        <v>186</v>
      </c>
      <c r="M15" s="40">
        <f t="shared" si="1"/>
        <v>610934819</v>
      </c>
      <c r="N15" s="1">
        <f t="shared" si="2"/>
        <v>-610934819</v>
      </c>
    </row>
    <row r="16" spans="1:14" ht="15.75" thickBot="1">
      <c r="A16" s="75">
        <v>4</v>
      </c>
      <c r="B16" s="71">
        <v>4</v>
      </c>
      <c r="C16" s="74"/>
      <c r="D16" s="72" t="s">
        <v>205</v>
      </c>
      <c r="E16" s="88">
        <v>1110</v>
      </c>
      <c r="F16" s="73">
        <v>264448866538.5</v>
      </c>
      <c r="H16" s="1"/>
      <c r="L16" s="40">
        <f t="shared" si="0"/>
        <v>1110</v>
      </c>
      <c r="M16" s="40">
        <f t="shared" si="1"/>
        <v>264448866538.5</v>
      </c>
      <c r="N16" s="1">
        <f t="shared" si="2"/>
        <v>-264448866538.5</v>
      </c>
    </row>
    <row r="17" spans="1:14" ht="15.75" thickBot="1">
      <c r="A17" s="75" t="s">
        <v>15</v>
      </c>
      <c r="B17" s="76" t="s">
        <v>15</v>
      </c>
      <c r="C17" s="76">
        <v>13</v>
      </c>
      <c r="D17" s="74" t="s">
        <v>206</v>
      </c>
      <c r="E17" s="93">
        <v>669</v>
      </c>
      <c r="F17" s="77">
        <v>194836537059.26999</v>
      </c>
      <c r="H17" s="1"/>
      <c r="L17" s="40">
        <f t="shared" si="0"/>
        <v>669</v>
      </c>
      <c r="M17" s="40">
        <f t="shared" si="1"/>
        <v>194836537059.26999</v>
      </c>
      <c r="N17" s="1">
        <f t="shared" si="2"/>
        <v>-194836537059.26999</v>
      </c>
    </row>
    <row r="18" spans="1:14" ht="15.75" thickBot="1">
      <c r="A18" s="75" t="s">
        <v>15</v>
      </c>
      <c r="B18" s="76" t="s">
        <v>15</v>
      </c>
      <c r="C18" s="76">
        <v>14</v>
      </c>
      <c r="D18" s="74" t="s">
        <v>207</v>
      </c>
      <c r="E18" s="93">
        <v>219</v>
      </c>
      <c r="F18" s="77">
        <v>26635093357.110001</v>
      </c>
      <c r="H18" s="1"/>
      <c r="L18" s="40">
        <f t="shared" si="0"/>
        <v>219</v>
      </c>
      <c r="M18" s="40">
        <f>F18+H18</f>
        <v>26635093357.110001</v>
      </c>
      <c r="N18" s="1">
        <f t="shared" si="2"/>
        <v>-26635093357.110001</v>
      </c>
    </row>
    <row r="19" spans="1:14" ht="15.75" thickBot="1">
      <c r="A19" s="75" t="s">
        <v>15</v>
      </c>
      <c r="B19" s="76" t="s">
        <v>15</v>
      </c>
      <c r="C19" s="76">
        <v>15</v>
      </c>
      <c r="D19" s="74" t="s">
        <v>208</v>
      </c>
      <c r="E19" s="93">
        <v>71</v>
      </c>
      <c r="F19" s="77">
        <v>9919621371</v>
      </c>
      <c r="H19" s="1"/>
      <c r="L19" s="40">
        <f t="shared" si="0"/>
        <v>71</v>
      </c>
      <c r="M19" s="40">
        <f t="shared" si="1"/>
        <v>9919621371</v>
      </c>
      <c r="N19" s="1">
        <f t="shared" si="2"/>
        <v>-9919621371</v>
      </c>
    </row>
    <row r="20" spans="1:14" ht="15.75" thickBot="1">
      <c r="A20" s="75" t="s">
        <v>15</v>
      </c>
      <c r="B20" s="76" t="s">
        <v>15</v>
      </c>
      <c r="C20" s="76">
        <v>16</v>
      </c>
      <c r="D20" s="74" t="s">
        <v>209</v>
      </c>
      <c r="E20" s="93">
        <v>151</v>
      </c>
      <c r="F20" s="77">
        <v>33057614751.119999</v>
      </c>
      <c r="H20" s="1"/>
      <c r="L20" s="40">
        <f t="shared" si="0"/>
        <v>151</v>
      </c>
      <c r="M20" s="40">
        <f t="shared" si="1"/>
        <v>33057614751.119999</v>
      </c>
      <c r="N20" s="1">
        <f t="shared" si="2"/>
        <v>-33057614751.119999</v>
      </c>
    </row>
    <row r="21" spans="1:14" ht="15.75" thickBot="1">
      <c r="A21" s="75">
        <v>5</v>
      </c>
      <c r="B21" s="71">
        <v>5</v>
      </c>
      <c r="C21" s="74"/>
      <c r="D21" s="72" t="s">
        <v>210</v>
      </c>
      <c r="E21" s="88">
        <v>943</v>
      </c>
      <c r="F21" s="73">
        <v>2451429990.98</v>
      </c>
      <c r="H21" s="1"/>
      <c r="L21" s="40">
        <f t="shared" si="0"/>
        <v>943</v>
      </c>
      <c r="M21" s="40">
        <f t="shared" si="1"/>
        <v>2451429990.98</v>
      </c>
      <c r="N21" s="1">
        <f t="shared" si="2"/>
        <v>-2451429990.98</v>
      </c>
    </row>
    <row r="22" spans="1:14" ht="15.75" thickBot="1">
      <c r="A22" s="75" t="s">
        <v>15</v>
      </c>
      <c r="B22" s="76" t="s">
        <v>15</v>
      </c>
      <c r="C22" s="76">
        <v>17</v>
      </c>
      <c r="D22" s="74" t="s">
        <v>211</v>
      </c>
      <c r="E22" s="93">
        <v>942</v>
      </c>
      <c r="F22" s="77">
        <v>1280981967.48</v>
      </c>
      <c r="H22" s="1"/>
      <c r="L22" s="40">
        <f t="shared" si="0"/>
        <v>942</v>
      </c>
      <c r="M22" s="40">
        <f t="shared" si="1"/>
        <v>1280981967.48</v>
      </c>
      <c r="N22" s="1">
        <f t="shared" si="2"/>
        <v>-1280981967.48</v>
      </c>
    </row>
    <row r="23" spans="1:14" ht="15.75" thickBot="1">
      <c r="A23" s="75" t="s">
        <v>15</v>
      </c>
      <c r="B23" s="76" t="s">
        <v>15</v>
      </c>
      <c r="C23" s="76">
        <v>18</v>
      </c>
      <c r="D23" s="74" t="s">
        <v>212</v>
      </c>
      <c r="E23" s="93">
        <v>1</v>
      </c>
      <c r="F23" s="77">
        <v>1170448023.5</v>
      </c>
      <c r="H23" s="1"/>
      <c r="L23" s="40">
        <f t="shared" si="0"/>
        <v>1</v>
      </c>
      <c r="M23" s="40">
        <f t="shared" si="1"/>
        <v>1170448023.5</v>
      </c>
      <c r="N23" s="1">
        <f t="shared" si="2"/>
        <v>-1170448023.5</v>
      </c>
    </row>
    <row r="24" spans="1:14" ht="15.75" thickBot="1">
      <c r="A24" s="75" t="s">
        <v>15</v>
      </c>
      <c r="B24" s="76" t="s">
        <v>15</v>
      </c>
      <c r="C24" s="76">
        <v>19</v>
      </c>
      <c r="D24" s="74" t="s">
        <v>213</v>
      </c>
      <c r="E24" s="93">
        <v>0</v>
      </c>
      <c r="F24" s="77">
        <v>0</v>
      </c>
      <c r="H24" s="1"/>
      <c r="L24" s="40">
        <f t="shared" si="0"/>
        <v>0</v>
      </c>
      <c r="M24" s="40">
        <f t="shared" si="1"/>
        <v>0</v>
      </c>
      <c r="N24" s="1">
        <f t="shared" si="2"/>
        <v>0</v>
      </c>
    </row>
    <row r="25" spans="1:14" ht="15.75" thickBot="1">
      <c r="A25" s="75">
        <v>6</v>
      </c>
      <c r="B25" s="71">
        <v>6</v>
      </c>
      <c r="C25" s="72" t="s">
        <v>15</v>
      </c>
      <c r="D25" s="72" t="s">
        <v>214</v>
      </c>
      <c r="E25" s="88">
        <v>10</v>
      </c>
      <c r="F25" s="73">
        <v>5749969178.2399998</v>
      </c>
      <c r="H25" s="1"/>
      <c r="L25" s="40">
        <f t="shared" si="0"/>
        <v>10</v>
      </c>
      <c r="M25" s="40">
        <f t="shared" si="1"/>
        <v>5749969178.2399998</v>
      </c>
      <c r="N25" s="1">
        <f t="shared" si="2"/>
        <v>-5749969178.2399998</v>
      </c>
    </row>
    <row r="26" spans="1:14" ht="15.75" thickBot="1">
      <c r="E26" s="88">
        <v>7146</v>
      </c>
      <c r="F26" s="73">
        <v>499530436133.87</v>
      </c>
      <c r="M26" s="40">
        <f t="shared" si="1"/>
        <v>499530436133.87</v>
      </c>
      <c r="N26" s="1">
        <f t="shared" si="2"/>
        <v>-499530436133.87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Rekap</vt:lpstr>
      <vt:lpstr>saldo awal</vt:lpstr>
      <vt:lpstr>Berkurang</vt:lpstr>
      <vt:lpstr>Bertambah</vt:lpstr>
      <vt:lpstr>Per Gol</vt:lpstr>
      <vt:lpstr>KAB</vt:lpstr>
      <vt:lpstr>Sheet2</vt:lpstr>
      <vt:lpstr>itung kurang</vt:lpstr>
      <vt:lpstr>itung tambah</vt:lpstr>
      <vt:lpstr>krg</vt:lpstr>
      <vt:lpstr>tmbh</vt:lpstr>
      <vt:lpstr>Sheet3</vt:lpstr>
      <vt:lpstr>Sheet1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2017-04-18T07:36:19Z</cp:lastPrinted>
  <dcterms:created xsi:type="dcterms:W3CDTF">2014-09-30T05:49:02Z</dcterms:created>
  <dcterms:modified xsi:type="dcterms:W3CDTF">2017-09-25T04:41:00Z</dcterms:modified>
</cp:coreProperties>
</file>