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APORAN BMD 2017\"/>
    </mc:Choice>
  </mc:AlternateContent>
  <xr:revisionPtr revIDLastSave="0" documentId="10_ncr:8100000_{3767BCEC-685E-4E70-8722-8F1C058A6395}" xr6:coauthVersionLast="32" xr6:coauthVersionMax="32" xr10:uidLastSave="{00000000-0000-0000-0000-000000000000}"/>
  <bookViews>
    <workbookView xWindow="720" yWindow="705" windowWidth="19575" windowHeight="6600" activeTab="5" xr2:uid="{00000000-000D-0000-FFFF-FFFF00000000}"/>
  </bookViews>
  <sheets>
    <sheet name="Rekap" sheetId="8" r:id="rId1"/>
    <sheet name="SALDO AWAL" sheetId="1" r:id="rId2"/>
    <sheet name="BERKURANG" sheetId="2" r:id="rId3"/>
    <sheet name="BERTAMBAH" sheetId="3" r:id="rId4"/>
    <sheet name="SALDO AKHIR" sheetId="4" r:id="rId5"/>
    <sheet name="REKAP KAB" sheetId="5" r:id="rId6"/>
    <sheet name="Sheet6" sheetId="6" r:id="rId7"/>
    <sheet name="Sheet7" sheetId="7" r:id="rId8"/>
  </sheets>
  <externalReferences>
    <externalReference r:id="rId9"/>
    <externalReference r:id="rId10"/>
    <externalReference r:id="rId11"/>
  </externalReferences>
  <definedNames>
    <definedName name="_xlnm._FilterDatabase" localSheetId="1" hidden="1">'SALDO AWAL'!$D$12:$AV$62</definedName>
  </definedNames>
  <calcPr calcId="162913"/>
</workbook>
</file>

<file path=xl/calcChain.xml><?xml version="1.0" encoding="utf-8"?>
<calcChain xmlns="http://schemas.openxmlformats.org/spreadsheetml/2006/main">
  <c r="V60" i="7" l="1"/>
  <c r="V62" i="7" s="1"/>
  <c r="U60" i="7"/>
  <c r="U62" i="7" s="1"/>
  <c r="T60" i="7"/>
  <c r="T62" i="7" s="1"/>
  <c r="S60" i="7"/>
  <c r="S62" i="7" s="1"/>
  <c r="R60" i="7"/>
  <c r="R62" i="7" s="1"/>
  <c r="Q60" i="7"/>
  <c r="Q62" i="7" s="1"/>
  <c r="P60" i="7"/>
  <c r="P62" i="7" s="1"/>
  <c r="O60" i="7"/>
  <c r="O62" i="7" s="1"/>
  <c r="N60" i="7"/>
  <c r="N62" i="7" s="1"/>
  <c r="M60" i="7"/>
  <c r="M62" i="7" s="1"/>
  <c r="L60" i="7"/>
  <c r="L62" i="7" s="1"/>
  <c r="K60" i="7"/>
  <c r="K62" i="7" s="1"/>
  <c r="J60" i="7"/>
  <c r="J62" i="7" s="1"/>
  <c r="I60" i="7"/>
  <c r="I62" i="7" s="1"/>
  <c r="H60" i="7"/>
  <c r="H62" i="7" s="1"/>
  <c r="G60" i="7"/>
  <c r="G62" i="7" s="1"/>
  <c r="F60" i="7"/>
  <c r="F62" i="7" s="1"/>
  <c r="E60" i="7"/>
  <c r="E62" i="7" s="1"/>
  <c r="D60" i="7"/>
  <c r="D62" i="7" s="1"/>
  <c r="C60" i="7"/>
  <c r="C62" i="7" s="1"/>
  <c r="X59" i="7"/>
  <c r="W59" i="7"/>
  <c r="X58" i="7"/>
  <c r="W58" i="7"/>
  <c r="X57" i="7"/>
  <c r="W57" i="7"/>
  <c r="X56" i="7"/>
  <c r="W56" i="7"/>
  <c r="X55" i="7"/>
  <c r="W55" i="7"/>
  <c r="X54" i="7"/>
  <c r="Z54" i="7" s="1"/>
  <c r="W54" i="7"/>
  <c r="X53" i="7"/>
  <c r="W53" i="7"/>
  <c r="X52" i="7"/>
  <c r="W52" i="7"/>
  <c r="X51" i="7"/>
  <c r="W51" i="7"/>
  <c r="X50" i="7"/>
  <c r="W50" i="7"/>
  <c r="X49" i="7"/>
  <c r="W49" i="7"/>
  <c r="X48" i="7"/>
  <c r="W48" i="7"/>
  <c r="X47" i="7"/>
  <c r="W47" i="7"/>
  <c r="X46" i="7"/>
  <c r="W46" i="7"/>
  <c r="X45" i="7"/>
  <c r="W45" i="7"/>
  <c r="X44" i="7"/>
  <c r="W44" i="7"/>
  <c r="X43" i="7"/>
  <c r="W43" i="7"/>
  <c r="X42" i="7"/>
  <c r="W42" i="7"/>
  <c r="X41" i="7"/>
  <c r="W41" i="7"/>
  <c r="X40" i="7"/>
  <c r="W40" i="7"/>
  <c r="X39" i="7"/>
  <c r="W39" i="7"/>
  <c r="X38" i="7"/>
  <c r="W38" i="7"/>
  <c r="X37" i="7"/>
  <c r="W37" i="7"/>
  <c r="X36" i="7"/>
  <c r="W36" i="7"/>
  <c r="X35" i="7"/>
  <c r="X34" i="7"/>
  <c r="W34" i="7"/>
  <c r="X33" i="7"/>
  <c r="W33" i="7"/>
  <c r="X32" i="7"/>
  <c r="W32" i="7"/>
  <c r="X31" i="7"/>
  <c r="Y31" i="7" s="1"/>
  <c r="W31" i="7"/>
  <c r="X30" i="7"/>
  <c r="W30" i="7"/>
  <c r="X29" i="7"/>
  <c r="W29" i="7"/>
  <c r="X28" i="7"/>
  <c r="W28" i="7"/>
  <c r="X27" i="7"/>
  <c r="W27" i="7"/>
  <c r="X26" i="7"/>
  <c r="W26" i="7"/>
  <c r="X25" i="7"/>
  <c r="W25" i="7"/>
  <c r="X24" i="7"/>
  <c r="W24" i="7"/>
  <c r="X23" i="7"/>
  <c r="W23" i="7"/>
  <c r="X22" i="7"/>
  <c r="W22" i="7"/>
  <c r="X21" i="7"/>
  <c r="W21" i="7"/>
  <c r="X20" i="7"/>
  <c r="W20" i="7"/>
  <c r="X19" i="7"/>
  <c r="W19" i="7"/>
  <c r="X18" i="7"/>
  <c r="W18" i="7"/>
  <c r="X17" i="7"/>
  <c r="W17" i="7"/>
  <c r="X16" i="7"/>
  <c r="W16" i="7"/>
  <c r="X15" i="7"/>
  <c r="W15" i="7"/>
  <c r="X14" i="7"/>
  <c r="W14" i="7"/>
  <c r="X13" i="7"/>
  <c r="W13" i="7"/>
  <c r="Z12" i="7"/>
  <c r="X12" i="7"/>
  <c r="W12" i="7"/>
  <c r="X11" i="7"/>
  <c r="W11" i="7"/>
  <c r="W60" i="7" s="1"/>
  <c r="T5" i="7"/>
  <c r="S5" i="7"/>
  <c r="B5" i="7"/>
  <c r="S2" i="7"/>
  <c r="S1" i="7" s="1"/>
  <c r="J2" i="7"/>
  <c r="I2" i="7"/>
  <c r="H2" i="7"/>
  <c r="G2" i="7"/>
  <c r="E1" i="7"/>
  <c r="X60" i="7" l="1"/>
  <c r="X62" i="7" s="1"/>
  <c r="AU59" i="6"/>
  <c r="AT58" i="6"/>
  <c r="AS58" i="6"/>
  <c r="AR58" i="6"/>
  <c r="AQ58" i="6"/>
  <c r="AP58" i="6"/>
  <c r="AO58" i="6"/>
  <c r="AN58" i="6"/>
  <c r="AM58" i="6"/>
  <c r="AK58" i="6"/>
  <c r="AJ58" i="6"/>
  <c r="AI58" i="6"/>
  <c r="AH58" i="6"/>
  <c r="AG58" i="6"/>
  <c r="AF58" i="6"/>
  <c r="AE58" i="6"/>
  <c r="AD58" i="6"/>
  <c r="AB58" i="6"/>
  <c r="AA58" i="6"/>
  <c r="Z58" i="6"/>
  <c r="Y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 s="1"/>
  <c r="D58" i="6"/>
  <c r="C58" i="6"/>
  <c r="AT57" i="6"/>
  <c r="AS57" i="6"/>
  <c r="AR57" i="6"/>
  <c r="AQ57" i="6"/>
  <c r="AP57" i="6"/>
  <c r="AO57" i="6"/>
  <c r="AN57" i="6"/>
  <c r="AM57" i="6"/>
  <c r="AK57" i="6"/>
  <c r="AJ57" i="6"/>
  <c r="AI57" i="6"/>
  <c r="AH57" i="6"/>
  <c r="AG57" i="6"/>
  <c r="AF57" i="6"/>
  <c r="AE57" i="6"/>
  <c r="AD57" i="6"/>
  <c r="AB57" i="6"/>
  <c r="AA57" i="6"/>
  <c r="Z57" i="6"/>
  <c r="Y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 s="1"/>
  <c r="D57" i="6"/>
  <c r="C57" i="6"/>
  <c r="AT56" i="6"/>
  <c r="AS56" i="6"/>
  <c r="AR56" i="6"/>
  <c r="AQ56" i="6"/>
  <c r="AP56" i="6"/>
  <c r="AO56" i="6"/>
  <c r="AN56" i="6"/>
  <c r="AM56" i="6"/>
  <c r="AL56" i="6" s="1"/>
  <c r="AK56" i="6"/>
  <c r="AJ56" i="6"/>
  <c r="AI56" i="6"/>
  <c r="AH56" i="6"/>
  <c r="AG56" i="6"/>
  <c r="AF56" i="6"/>
  <c r="AE56" i="6"/>
  <c r="AD56" i="6"/>
  <c r="AB56" i="6"/>
  <c r="AA56" i="6"/>
  <c r="Z56" i="6"/>
  <c r="Y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 s="1"/>
  <c r="D56" i="6"/>
  <c r="C56" i="6"/>
  <c r="AT55" i="6"/>
  <c r="AS55" i="6"/>
  <c r="AR55" i="6"/>
  <c r="AQ55" i="6"/>
  <c r="AP55" i="6"/>
  <c r="AO55" i="6"/>
  <c r="AN55" i="6"/>
  <c r="AM55" i="6"/>
  <c r="AK55" i="6"/>
  <c r="AJ55" i="6"/>
  <c r="AI55" i="6"/>
  <c r="AH55" i="6"/>
  <c r="AG55" i="6"/>
  <c r="AF55" i="6"/>
  <c r="AE55" i="6"/>
  <c r="AD55" i="6"/>
  <c r="AB55" i="6"/>
  <c r="AA55" i="6"/>
  <c r="Z55" i="6"/>
  <c r="Y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 s="1"/>
  <c r="D55" i="6"/>
  <c r="C55" i="6"/>
  <c r="AT54" i="6"/>
  <c r="AS54" i="6"/>
  <c r="AR54" i="6"/>
  <c r="AQ54" i="6"/>
  <c r="AP54" i="6"/>
  <c r="AO54" i="6"/>
  <c r="AN54" i="6"/>
  <c r="AM54" i="6"/>
  <c r="AK54" i="6"/>
  <c r="AJ54" i="6"/>
  <c r="AI54" i="6"/>
  <c r="AH54" i="6"/>
  <c r="AG54" i="6"/>
  <c r="AF54" i="6"/>
  <c r="AE54" i="6"/>
  <c r="AD54" i="6"/>
  <c r="AB54" i="6"/>
  <c r="AA54" i="6"/>
  <c r="Z54" i="6"/>
  <c r="Y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 s="1"/>
  <c r="D54" i="6"/>
  <c r="C54" i="6"/>
  <c r="AT53" i="6"/>
  <c r="AS53" i="6"/>
  <c r="AR53" i="6"/>
  <c r="AQ53" i="6"/>
  <c r="AP53" i="6"/>
  <c r="AO53" i="6"/>
  <c r="AN53" i="6"/>
  <c r="AM53" i="6"/>
  <c r="AK53" i="6"/>
  <c r="AJ53" i="6"/>
  <c r="AI53" i="6"/>
  <c r="AH53" i="6"/>
  <c r="AG53" i="6"/>
  <c r="AF53" i="6"/>
  <c r="AE53" i="6"/>
  <c r="AD53" i="6"/>
  <c r="AB53" i="6"/>
  <c r="AA53" i="6"/>
  <c r="Z53" i="6"/>
  <c r="Y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 s="1"/>
  <c r="D53" i="6"/>
  <c r="C53" i="6"/>
  <c r="AT52" i="6"/>
  <c r="AS52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 s="1"/>
  <c r="AB52" i="6"/>
  <c r="AA52" i="6"/>
  <c r="Z52" i="6"/>
  <c r="Y52" i="6"/>
  <c r="X52" i="6" s="1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D52" i="6"/>
  <c r="C52" i="6"/>
  <c r="AT51" i="6"/>
  <c r="AS51" i="6"/>
  <c r="AR51" i="6"/>
  <c r="AQ51" i="6"/>
  <c r="AP51" i="6"/>
  <c r="AO51" i="6"/>
  <c r="AN51" i="6"/>
  <c r="AM51" i="6"/>
  <c r="AL51" i="6" s="1"/>
  <c r="AK51" i="6"/>
  <c r="AJ51" i="6"/>
  <c r="AI51" i="6"/>
  <c r="AH51" i="6"/>
  <c r="AG51" i="6"/>
  <c r="AF51" i="6"/>
  <c r="AE51" i="6"/>
  <c r="AD51" i="6"/>
  <c r="AC51" i="6" s="1"/>
  <c r="AB51" i="6"/>
  <c r="AA51" i="6"/>
  <c r="Z51" i="6"/>
  <c r="Y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D51" i="6"/>
  <c r="C51" i="6"/>
  <c r="AT50" i="6"/>
  <c r="AS50" i="6"/>
  <c r="AR50" i="6"/>
  <c r="AQ50" i="6"/>
  <c r="AP50" i="6"/>
  <c r="AO50" i="6"/>
  <c r="AN50" i="6"/>
  <c r="AM50" i="6"/>
  <c r="AL50" i="6" s="1"/>
  <c r="AK50" i="6"/>
  <c r="AJ50" i="6"/>
  <c r="AI50" i="6"/>
  <c r="AH50" i="6"/>
  <c r="AG50" i="6"/>
  <c r="AF50" i="6"/>
  <c r="AE50" i="6"/>
  <c r="AD50" i="6"/>
  <c r="AB50" i="6"/>
  <c r="AA50" i="6"/>
  <c r="Z50" i="6"/>
  <c r="Y50" i="6"/>
  <c r="X50" i="6" s="1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D50" i="6"/>
  <c r="C50" i="6"/>
  <c r="AT49" i="6"/>
  <c r="AS49" i="6"/>
  <c r="AR49" i="6"/>
  <c r="AQ49" i="6"/>
  <c r="AP49" i="6"/>
  <c r="AO49" i="6"/>
  <c r="AN49" i="6"/>
  <c r="AM49" i="6"/>
  <c r="AL49" i="6" s="1"/>
  <c r="AK49" i="6"/>
  <c r="AJ49" i="6"/>
  <c r="AI49" i="6"/>
  <c r="AH49" i="6"/>
  <c r="AG49" i="6"/>
  <c r="AF49" i="6"/>
  <c r="AE49" i="6"/>
  <c r="AD49" i="6"/>
  <c r="AC49" i="6" s="1"/>
  <c r="AB49" i="6"/>
  <c r="AA49" i="6"/>
  <c r="Z49" i="6"/>
  <c r="Y49" i="6"/>
  <c r="X49" i="6" s="1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D49" i="6"/>
  <c r="C49" i="6"/>
  <c r="AT48" i="6"/>
  <c r="AS48" i="6"/>
  <c r="AR48" i="6"/>
  <c r="AQ48" i="6"/>
  <c r="AP48" i="6"/>
  <c r="AO48" i="6"/>
  <c r="AN48" i="6"/>
  <c r="AM48" i="6"/>
  <c r="AL48" i="6" s="1"/>
  <c r="AK48" i="6"/>
  <c r="AJ48" i="6"/>
  <c r="AI48" i="6"/>
  <c r="AH48" i="6"/>
  <c r="AG48" i="6"/>
  <c r="AF48" i="6"/>
  <c r="AE48" i="6"/>
  <c r="AD48" i="6"/>
  <c r="AC48" i="6" s="1"/>
  <c r="AB48" i="6"/>
  <c r="AA48" i="6"/>
  <c r="Z48" i="6"/>
  <c r="Y48" i="6"/>
  <c r="X48" i="6" s="1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D48" i="6"/>
  <c r="C48" i="6"/>
  <c r="E48" i="6" l="1"/>
  <c r="X53" i="6"/>
  <c r="AC53" i="6"/>
  <c r="AL53" i="6"/>
  <c r="X54" i="6"/>
  <c r="AC54" i="6"/>
  <c r="AL54" i="6"/>
  <c r="X55" i="6"/>
  <c r="AC55" i="6"/>
  <c r="AL55" i="6"/>
  <c r="X56" i="6"/>
  <c r="AC56" i="6"/>
  <c r="E49" i="6"/>
  <c r="E51" i="6"/>
  <c r="X57" i="6"/>
  <c r="AC57" i="6"/>
  <c r="AL57" i="6"/>
  <c r="X58" i="6"/>
  <c r="AC58" i="6"/>
  <c r="AL58" i="6"/>
  <c r="X51" i="6"/>
  <c r="E52" i="6"/>
  <c r="AV49" i="6"/>
  <c r="AU49" i="6" s="1"/>
  <c r="E50" i="6"/>
  <c r="AC50" i="6"/>
  <c r="AV48" i="6"/>
  <c r="AU48" i="6" s="1"/>
  <c r="AV50" i="6"/>
  <c r="AU50" i="6" s="1"/>
  <c r="AV52" i="6"/>
  <c r="AU52" i="6" s="1"/>
  <c r="AV54" i="6"/>
  <c r="AU54" i="6" s="1"/>
  <c r="AV56" i="6"/>
  <c r="AU56" i="6" s="1"/>
  <c r="AV58" i="6"/>
  <c r="AU58" i="6" s="1"/>
  <c r="AV51" i="6"/>
  <c r="AU51" i="6" s="1"/>
  <c r="AV53" i="6"/>
  <c r="AU53" i="6" s="1"/>
  <c r="AV55" i="6"/>
  <c r="AU55" i="6" s="1"/>
  <c r="AV57" i="6"/>
  <c r="AU57" i="6" s="1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 s="1"/>
  <c r="AB47" i="6"/>
  <c r="AA47" i="6"/>
  <c r="Z47" i="6"/>
  <c r="Y47" i="6"/>
  <c r="X47" i="6" s="1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D47" i="6"/>
  <c r="C47" i="6"/>
  <c r="AU47" i="6" s="1"/>
  <c r="AT46" i="6"/>
  <c r="AS46" i="6"/>
  <c r="AR46" i="6"/>
  <c r="AQ46" i="6"/>
  <c r="AP46" i="6"/>
  <c r="AO46" i="6"/>
  <c r="AN46" i="6"/>
  <c r="AM46" i="6"/>
  <c r="AL46" i="6" s="1"/>
  <c r="AK46" i="6"/>
  <c r="AJ46" i="6"/>
  <c r="AI46" i="6"/>
  <c r="AH46" i="6"/>
  <c r="AG46" i="6"/>
  <c r="AF46" i="6"/>
  <c r="AE46" i="6"/>
  <c r="AD46" i="6"/>
  <c r="AC46" i="6" s="1"/>
  <c r="AB46" i="6"/>
  <c r="AA46" i="6"/>
  <c r="Z46" i="6"/>
  <c r="Y46" i="6"/>
  <c r="X46" i="6" s="1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D46" i="6"/>
  <c r="C46" i="6"/>
  <c r="AT45" i="6"/>
  <c r="AS45" i="6"/>
  <c r="AR45" i="6"/>
  <c r="AQ45" i="6"/>
  <c r="AP45" i="6"/>
  <c r="AO45" i="6"/>
  <c r="AN45" i="6"/>
  <c r="AM45" i="6"/>
  <c r="AK45" i="6"/>
  <c r="AJ45" i="6"/>
  <c r="AI45" i="6"/>
  <c r="AH45" i="6"/>
  <c r="AG45" i="6"/>
  <c r="AF45" i="6"/>
  <c r="AE45" i="6"/>
  <c r="AD45" i="6"/>
  <c r="AC45" i="6" s="1"/>
  <c r="AB45" i="6"/>
  <c r="AA45" i="6"/>
  <c r="Z45" i="6"/>
  <c r="Y45" i="6"/>
  <c r="X45" i="6" s="1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D45" i="6"/>
  <c r="C45" i="6"/>
  <c r="AT44" i="6"/>
  <c r="AS44" i="6"/>
  <c r="AR44" i="6"/>
  <c r="AQ44" i="6"/>
  <c r="AP44" i="6"/>
  <c r="AO44" i="6"/>
  <c r="AN44" i="6"/>
  <c r="AM44" i="6"/>
  <c r="AK44" i="6"/>
  <c r="AJ44" i="6"/>
  <c r="AI44" i="6"/>
  <c r="AH44" i="6"/>
  <c r="AG44" i="6"/>
  <c r="AF44" i="6"/>
  <c r="AE44" i="6"/>
  <c r="AD44" i="6"/>
  <c r="AC44" i="6" s="1"/>
  <c r="AB44" i="6"/>
  <c r="AA44" i="6"/>
  <c r="Z44" i="6"/>
  <c r="Y44" i="6"/>
  <c r="X44" i="6" s="1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D44" i="6"/>
  <c r="C44" i="6"/>
  <c r="AT43" i="6"/>
  <c r="AS43" i="6"/>
  <c r="AR43" i="6"/>
  <c r="AQ43" i="6"/>
  <c r="AP43" i="6"/>
  <c r="AO43" i="6"/>
  <c r="AN43" i="6"/>
  <c r="AM43" i="6"/>
  <c r="AL43" i="6" s="1"/>
  <c r="AK43" i="6"/>
  <c r="AJ43" i="6"/>
  <c r="AI43" i="6"/>
  <c r="AH43" i="6"/>
  <c r="AG43" i="6"/>
  <c r="AF43" i="6"/>
  <c r="AE43" i="6"/>
  <c r="AD43" i="6"/>
  <c r="AC43" i="6" s="1"/>
  <c r="AB43" i="6"/>
  <c r="AA43" i="6"/>
  <c r="Z43" i="6"/>
  <c r="Y43" i="6"/>
  <c r="X43" i="6" s="1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D43" i="6"/>
  <c r="C43" i="6"/>
  <c r="AT42" i="6"/>
  <c r="AS42" i="6"/>
  <c r="AR42" i="6"/>
  <c r="AQ42" i="6"/>
  <c r="AP42" i="6"/>
  <c r="AO42" i="6"/>
  <c r="AN42" i="6"/>
  <c r="AM42" i="6"/>
  <c r="AL42" i="6" s="1"/>
  <c r="AK42" i="6"/>
  <c r="AJ42" i="6"/>
  <c r="AI42" i="6"/>
  <c r="AH42" i="6"/>
  <c r="AG42" i="6"/>
  <c r="AF42" i="6"/>
  <c r="AE42" i="6"/>
  <c r="AD42" i="6"/>
  <c r="AC42" i="6" s="1"/>
  <c r="AB42" i="6"/>
  <c r="AA42" i="6"/>
  <c r="Z42" i="6"/>
  <c r="Y42" i="6"/>
  <c r="X42" i="6" s="1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D42" i="6"/>
  <c r="C42" i="6"/>
  <c r="AT41" i="6"/>
  <c r="AS41" i="6"/>
  <c r="AR41" i="6"/>
  <c r="AQ41" i="6"/>
  <c r="AP41" i="6"/>
  <c r="AO41" i="6"/>
  <c r="AN41" i="6"/>
  <c r="AM41" i="6"/>
  <c r="AL41" i="6" s="1"/>
  <c r="AK41" i="6"/>
  <c r="AJ41" i="6"/>
  <c r="AI41" i="6"/>
  <c r="AH41" i="6"/>
  <c r="AG41" i="6"/>
  <c r="AF41" i="6"/>
  <c r="AE41" i="6"/>
  <c r="AD41" i="6"/>
  <c r="AC41" i="6" s="1"/>
  <c r="AB41" i="6"/>
  <c r="AA41" i="6"/>
  <c r="Z41" i="6"/>
  <c r="Y41" i="6"/>
  <c r="X41" i="6" s="1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D41" i="6"/>
  <c r="C41" i="6"/>
  <c r="AT40" i="6"/>
  <c r="AS40" i="6"/>
  <c r="AR40" i="6"/>
  <c r="AQ40" i="6"/>
  <c r="AP40" i="6"/>
  <c r="AO40" i="6"/>
  <c r="AN40" i="6"/>
  <c r="AM40" i="6"/>
  <c r="AL40" i="6" s="1"/>
  <c r="AK40" i="6"/>
  <c r="AJ40" i="6"/>
  <c r="AI40" i="6"/>
  <c r="AH40" i="6"/>
  <c r="AG40" i="6"/>
  <c r="AF40" i="6"/>
  <c r="AE40" i="6"/>
  <c r="AD40" i="6"/>
  <c r="AC40" i="6" s="1"/>
  <c r="AB40" i="6"/>
  <c r="AA40" i="6"/>
  <c r="Z40" i="6"/>
  <c r="Y40" i="6"/>
  <c r="X40" i="6" s="1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D40" i="6"/>
  <c r="C40" i="6"/>
  <c r="AT39" i="6"/>
  <c r="AS39" i="6"/>
  <c r="AR39" i="6"/>
  <c r="AQ39" i="6"/>
  <c r="AP39" i="6"/>
  <c r="AO39" i="6"/>
  <c r="AN39" i="6"/>
  <c r="AM39" i="6"/>
  <c r="AL39" i="6" s="1"/>
  <c r="AK39" i="6"/>
  <c r="AJ39" i="6"/>
  <c r="AI39" i="6"/>
  <c r="AH39" i="6"/>
  <c r="AG39" i="6"/>
  <c r="AF39" i="6"/>
  <c r="AE39" i="6"/>
  <c r="AD39" i="6"/>
  <c r="AC39" i="6" s="1"/>
  <c r="AB39" i="6"/>
  <c r="AA39" i="6"/>
  <c r="Z39" i="6"/>
  <c r="Y39" i="6"/>
  <c r="X39" i="6" s="1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D39" i="6"/>
  <c r="C39" i="6"/>
  <c r="AT38" i="6"/>
  <c r="AS38" i="6"/>
  <c r="AR38" i="6"/>
  <c r="AQ38" i="6"/>
  <c r="AP38" i="6"/>
  <c r="AO38" i="6"/>
  <c r="AN38" i="6"/>
  <c r="AM38" i="6"/>
  <c r="AL38" i="6" s="1"/>
  <c r="AK38" i="6"/>
  <c r="AJ38" i="6"/>
  <c r="AI38" i="6"/>
  <c r="AH38" i="6"/>
  <c r="AG38" i="6"/>
  <c r="AF38" i="6"/>
  <c r="AE38" i="6"/>
  <c r="AD38" i="6"/>
  <c r="AC38" i="6" s="1"/>
  <c r="AB38" i="6"/>
  <c r="AA38" i="6"/>
  <c r="Z38" i="6"/>
  <c r="Y38" i="6"/>
  <c r="X38" i="6" s="1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D38" i="6"/>
  <c r="C38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B37" i="6"/>
  <c r="AA37" i="6"/>
  <c r="Z37" i="6"/>
  <c r="Y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 s="1"/>
  <c r="D37" i="6"/>
  <c r="C37" i="6"/>
  <c r="AT36" i="6"/>
  <c r="AS36" i="6"/>
  <c r="AR36" i="6"/>
  <c r="AQ36" i="6"/>
  <c r="AP36" i="6"/>
  <c r="AO36" i="6"/>
  <c r="AN36" i="6"/>
  <c r="AM36" i="6"/>
  <c r="AK36" i="6"/>
  <c r="AJ36" i="6"/>
  <c r="AI36" i="6"/>
  <c r="AH36" i="6"/>
  <c r="AG36" i="6"/>
  <c r="AF36" i="6"/>
  <c r="AE36" i="6"/>
  <c r="AD36" i="6"/>
  <c r="AB36" i="6"/>
  <c r="AA36" i="6"/>
  <c r="Z36" i="6"/>
  <c r="Y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 s="1"/>
  <c r="D36" i="6"/>
  <c r="C36" i="6"/>
  <c r="AT35" i="6"/>
  <c r="AS35" i="6"/>
  <c r="AR35" i="6"/>
  <c r="AQ35" i="6"/>
  <c r="AP35" i="6"/>
  <c r="AO35" i="6"/>
  <c r="AN35" i="6"/>
  <c r="AM35" i="6"/>
  <c r="AK35" i="6"/>
  <c r="AJ35" i="6"/>
  <c r="AI35" i="6"/>
  <c r="AH35" i="6"/>
  <c r="AG35" i="6"/>
  <c r="AF35" i="6"/>
  <c r="AE35" i="6"/>
  <c r="AD35" i="6"/>
  <c r="AB35" i="6"/>
  <c r="AA35" i="6"/>
  <c r="Z35" i="6"/>
  <c r="Y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 s="1"/>
  <c r="D35" i="6"/>
  <c r="C35" i="6"/>
  <c r="AT34" i="6"/>
  <c r="AS34" i="6"/>
  <c r="AR34" i="6"/>
  <c r="AQ34" i="6"/>
  <c r="AP34" i="6"/>
  <c r="AO34" i="6"/>
  <c r="AN34" i="6"/>
  <c r="AM34" i="6"/>
  <c r="AK34" i="6"/>
  <c r="AJ34" i="6"/>
  <c r="AI34" i="6"/>
  <c r="AH34" i="6"/>
  <c r="AG34" i="6"/>
  <c r="AF34" i="6"/>
  <c r="AE34" i="6"/>
  <c r="AD34" i="6"/>
  <c r="AB34" i="6"/>
  <c r="AA34" i="6"/>
  <c r="Z34" i="6"/>
  <c r="Y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 s="1"/>
  <c r="D34" i="6"/>
  <c r="C34" i="6"/>
  <c r="AT33" i="6"/>
  <c r="AS33" i="6"/>
  <c r="AR33" i="6"/>
  <c r="AQ33" i="6"/>
  <c r="AP33" i="6"/>
  <c r="AO33" i="6"/>
  <c r="AN33" i="6"/>
  <c r="AM33" i="6"/>
  <c r="AL33" i="6" s="1"/>
  <c r="AK33" i="6"/>
  <c r="AJ33" i="6"/>
  <c r="AI33" i="6"/>
  <c r="AH33" i="6"/>
  <c r="AG33" i="6"/>
  <c r="AF33" i="6"/>
  <c r="AE33" i="6"/>
  <c r="AD33" i="6"/>
  <c r="AB33" i="6"/>
  <c r="AA33" i="6"/>
  <c r="Z33" i="6"/>
  <c r="Y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 s="1"/>
  <c r="D33" i="6"/>
  <c r="C33" i="6"/>
  <c r="AT32" i="6"/>
  <c r="AS32" i="6"/>
  <c r="AR32" i="6"/>
  <c r="AQ32" i="6"/>
  <c r="AP32" i="6"/>
  <c r="AO32" i="6"/>
  <c r="AN32" i="6"/>
  <c r="AM32" i="6"/>
  <c r="AK32" i="6"/>
  <c r="AJ32" i="6"/>
  <c r="AI32" i="6"/>
  <c r="AH32" i="6"/>
  <c r="AG32" i="6"/>
  <c r="AF32" i="6"/>
  <c r="AE32" i="6"/>
  <c r="AD32" i="6"/>
  <c r="AB32" i="6"/>
  <c r="AA32" i="6"/>
  <c r="Z32" i="6"/>
  <c r="Y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 s="1"/>
  <c r="D32" i="6"/>
  <c r="C32" i="6"/>
  <c r="AT31" i="6"/>
  <c r="AS31" i="6"/>
  <c r="AR31" i="6"/>
  <c r="AQ31" i="6"/>
  <c r="AP31" i="6"/>
  <c r="AO31" i="6"/>
  <c r="AN31" i="6"/>
  <c r="AM31" i="6"/>
  <c r="AK31" i="6"/>
  <c r="AJ31" i="6"/>
  <c r="AI31" i="6"/>
  <c r="AH31" i="6"/>
  <c r="AG31" i="6"/>
  <c r="AF31" i="6"/>
  <c r="AE31" i="6"/>
  <c r="AD31" i="6"/>
  <c r="AB31" i="6"/>
  <c r="AA31" i="6"/>
  <c r="Z31" i="6"/>
  <c r="Y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 s="1"/>
  <c r="D31" i="6"/>
  <c r="C31" i="6"/>
  <c r="AT30" i="6"/>
  <c r="AS30" i="6"/>
  <c r="AR30" i="6"/>
  <c r="AQ30" i="6"/>
  <c r="AP30" i="6"/>
  <c r="AO30" i="6"/>
  <c r="AN30" i="6"/>
  <c r="AM30" i="6"/>
  <c r="AK30" i="6"/>
  <c r="AJ30" i="6"/>
  <c r="AI30" i="6"/>
  <c r="AH30" i="6"/>
  <c r="AG30" i="6"/>
  <c r="AF30" i="6"/>
  <c r="AE30" i="6"/>
  <c r="AD30" i="6"/>
  <c r="AB30" i="6"/>
  <c r="AA30" i="6"/>
  <c r="Z30" i="6"/>
  <c r="Y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 s="1"/>
  <c r="D30" i="6"/>
  <c r="C30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 s="1"/>
  <c r="AB29" i="6"/>
  <c r="AA29" i="6"/>
  <c r="Z29" i="6"/>
  <c r="Y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D29" i="6"/>
  <c r="C29" i="6"/>
  <c r="AT28" i="6"/>
  <c r="AS28" i="6"/>
  <c r="AR28" i="6"/>
  <c r="AQ28" i="6"/>
  <c r="AP28" i="6"/>
  <c r="AO28" i="6"/>
  <c r="AN28" i="6"/>
  <c r="AM28" i="6"/>
  <c r="AL28" i="6" s="1"/>
  <c r="AK28" i="6"/>
  <c r="AJ28" i="6"/>
  <c r="AI28" i="6"/>
  <c r="AH28" i="6"/>
  <c r="AG28" i="6"/>
  <c r="AF28" i="6"/>
  <c r="AE28" i="6"/>
  <c r="AD28" i="6"/>
  <c r="AC28" i="6" s="1"/>
  <c r="AB28" i="6"/>
  <c r="AA28" i="6"/>
  <c r="Z28" i="6"/>
  <c r="Y28" i="6"/>
  <c r="X28" i="6" s="1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D28" i="6"/>
  <c r="C28" i="6"/>
  <c r="AT27" i="6"/>
  <c r="AS27" i="6"/>
  <c r="AR27" i="6"/>
  <c r="AQ27" i="6"/>
  <c r="AP27" i="6"/>
  <c r="AO27" i="6"/>
  <c r="AN27" i="6"/>
  <c r="AM27" i="6"/>
  <c r="AL27" i="6" s="1"/>
  <c r="AK27" i="6"/>
  <c r="AJ27" i="6"/>
  <c r="AI27" i="6"/>
  <c r="AH27" i="6"/>
  <c r="AG27" i="6"/>
  <c r="AF27" i="6"/>
  <c r="AE27" i="6"/>
  <c r="AD27" i="6"/>
  <c r="AC27" i="6" s="1"/>
  <c r="AB27" i="6"/>
  <c r="AA27" i="6"/>
  <c r="Z27" i="6"/>
  <c r="Y27" i="6"/>
  <c r="X27" i="6" s="1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D27" i="6"/>
  <c r="C27" i="6"/>
  <c r="AT26" i="6"/>
  <c r="AS26" i="6"/>
  <c r="AR26" i="6"/>
  <c r="AQ26" i="6"/>
  <c r="AP26" i="6"/>
  <c r="AO26" i="6"/>
  <c r="AN26" i="6"/>
  <c r="AM26" i="6"/>
  <c r="AL26" i="6" s="1"/>
  <c r="AK26" i="6"/>
  <c r="AJ26" i="6"/>
  <c r="AI26" i="6"/>
  <c r="AH26" i="6"/>
  <c r="AG26" i="6"/>
  <c r="AF26" i="6"/>
  <c r="AE26" i="6"/>
  <c r="AD26" i="6"/>
  <c r="AB26" i="6"/>
  <c r="AA26" i="6"/>
  <c r="Z26" i="6"/>
  <c r="Y26" i="6"/>
  <c r="X26" i="6" s="1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D26" i="6"/>
  <c r="C26" i="6"/>
  <c r="AT25" i="6"/>
  <c r="AS25" i="6"/>
  <c r="AR25" i="6"/>
  <c r="AQ25" i="6"/>
  <c r="AP25" i="6"/>
  <c r="AO25" i="6"/>
  <c r="AN25" i="6"/>
  <c r="AM25" i="6"/>
  <c r="AK25" i="6"/>
  <c r="AJ25" i="6"/>
  <c r="AI25" i="6"/>
  <c r="AH25" i="6"/>
  <c r="AG25" i="6"/>
  <c r="AF25" i="6"/>
  <c r="AE25" i="6"/>
  <c r="AD25" i="6"/>
  <c r="AC25" i="6" s="1"/>
  <c r="AB25" i="6"/>
  <c r="AA25" i="6"/>
  <c r="Z25" i="6"/>
  <c r="Y25" i="6"/>
  <c r="X25" i="6" s="1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D25" i="6"/>
  <c r="C25" i="6"/>
  <c r="AT24" i="6"/>
  <c r="AS24" i="6"/>
  <c r="AR24" i="6"/>
  <c r="AQ24" i="6"/>
  <c r="AP24" i="6"/>
  <c r="AO24" i="6"/>
  <c r="AN24" i="6"/>
  <c r="AM24" i="6"/>
  <c r="AL24" i="6" s="1"/>
  <c r="AK24" i="6"/>
  <c r="AJ24" i="6"/>
  <c r="AI24" i="6"/>
  <c r="AH24" i="6"/>
  <c r="AG24" i="6"/>
  <c r="AF24" i="6"/>
  <c r="AE24" i="6"/>
  <c r="AD24" i="6"/>
  <c r="AC24" i="6" s="1"/>
  <c r="AB24" i="6"/>
  <c r="AA24" i="6"/>
  <c r="Z24" i="6"/>
  <c r="Y24" i="6"/>
  <c r="X24" i="6" s="1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 s="1"/>
  <c r="D24" i="6"/>
  <c r="C24" i="6"/>
  <c r="AT23" i="6"/>
  <c r="AS23" i="6"/>
  <c r="AR23" i="6"/>
  <c r="AQ23" i="6"/>
  <c r="AP23" i="6"/>
  <c r="AO23" i="6"/>
  <c r="AN23" i="6"/>
  <c r="AM23" i="6"/>
  <c r="AL23" i="6" s="1"/>
  <c r="AK23" i="6"/>
  <c r="AJ23" i="6"/>
  <c r="AI23" i="6"/>
  <c r="AH23" i="6"/>
  <c r="AG23" i="6"/>
  <c r="AF23" i="6"/>
  <c r="AE23" i="6"/>
  <c r="AD23" i="6"/>
  <c r="AC23" i="6" s="1"/>
  <c r="AB23" i="6"/>
  <c r="AA23" i="6"/>
  <c r="Y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D23" i="6"/>
  <c r="C23" i="6"/>
  <c r="AT22" i="6"/>
  <c r="AS22" i="6"/>
  <c r="AR22" i="6"/>
  <c r="AQ22" i="6"/>
  <c r="AP22" i="6"/>
  <c r="AO22" i="6"/>
  <c r="AN22" i="6"/>
  <c r="AM22" i="6"/>
  <c r="AL22" i="6" s="1"/>
  <c r="AK22" i="6"/>
  <c r="AJ22" i="6"/>
  <c r="AI22" i="6"/>
  <c r="AH22" i="6"/>
  <c r="AG22" i="6"/>
  <c r="AF22" i="6"/>
  <c r="AE22" i="6"/>
  <c r="AD22" i="6"/>
  <c r="AC22" i="6" s="1"/>
  <c r="AB22" i="6"/>
  <c r="AA22" i="6"/>
  <c r="Z22" i="6"/>
  <c r="Y22" i="6"/>
  <c r="X22" i="6" s="1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D22" i="6"/>
  <c r="C22" i="6"/>
  <c r="AT21" i="6"/>
  <c r="AS21" i="6"/>
  <c r="AR21" i="6"/>
  <c r="AQ21" i="6"/>
  <c r="AP21" i="6"/>
  <c r="AO21" i="6"/>
  <c r="AN21" i="6"/>
  <c r="AM21" i="6"/>
  <c r="AL21" i="6" s="1"/>
  <c r="AK21" i="6"/>
  <c r="AJ21" i="6"/>
  <c r="AI21" i="6"/>
  <c r="AH21" i="6"/>
  <c r="AG21" i="6"/>
  <c r="AF21" i="6"/>
  <c r="AE21" i="6"/>
  <c r="AD21" i="6"/>
  <c r="AC21" i="6" s="1"/>
  <c r="AB21" i="6"/>
  <c r="AA21" i="6"/>
  <c r="Z21" i="6"/>
  <c r="Y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D21" i="6"/>
  <c r="C21" i="6"/>
  <c r="AT20" i="6"/>
  <c r="AS20" i="6"/>
  <c r="AR20" i="6"/>
  <c r="AQ20" i="6"/>
  <c r="AP20" i="6"/>
  <c r="AO20" i="6"/>
  <c r="AN20" i="6"/>
  <c r="AM20" i="6"/>
  <c r="AL20" i="6" s="1"/>
  <c r="AK20" i="6"/>
  <c r="AJ20" i="6"/>
  <c r="AI20" i="6"/>
  <c r="AH20" i="6"/>
  <c r="AG20" i="6"/>
  <c r="AF20" i="6"/>
  <c r="AE20" i="6"/>
  <c r="AD20" i="6"/>
  <c r="AC20" i="6" s="1"/>
  <c r="AB20" i="6"/>
  <c r="AA20" i="6"/>
  <c r="Z20" i="6"/>
  <c r="Y20" i="6"/>
  <c r="X20" i="6" s="1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D20" i="6"/>
  <c r="C20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B19" i="6"/>
  <c r="AA19" i="6"/>
  <c r="Z19" i="6"/>
  <c r="Y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 s="1"/>
  <c r="D19" i="6"/>
  <c r="C19" i="6"/>
  <c r="AT18" i="6"/>
  <c r="AS18" i="6"/>
  <c r="AR18" i="6"/>
  <c r="AQ18" i="6"/>
  <c r="AP18" i="6"/>
  <c r="AO18" i="6"/>
  <c r="AN18" i="6"/>
  <c r="AM18" i="6"/>
  <c r="AK18" i="6"/>
  <c r="AJ18" i="6"/>
  <c r="AI18" i="6"/>
  <c r="AH18" i="6"/>
  <c r="AG18" i="6"/>
  <c r="AF18" i="6"/>
  <c r="AE18" i="6"/>
  <c r="AD18" i="6"/>
  <c r="AB18" i="6"/>
  <c r="AA18" i="6"/>
  <c r="Z18" i="6"/>
  <c r="Y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 s="1"/>
  <c r="D18" i="6"/>
  <c r="C18" i="6"/>
  <c r="AT17" i="6"/>
  <c r="AS17" i="6"/>
  <c r="AR17" i="6"/>
  <c r="AQ17" i="6"/>
  <c r="AP17" i="6"/>
  <c r="AO17" i="6"/>
  <c r="AN17" i="6"/>
  <c r="AM17" i="6"/>
  <c r="AK17" i="6"/>
  <c r="AJ17" i="6"/>
  <c r="AI17" i="6"/>
  <c r="AH17" i="6"/>
  <c r="AG17" i="6"/>
  <c r="AF17" i="6"/>
  <c r="AE17" i="6"/>
  <c r="AD17" i="6"/>
  <c r="AB17" i="6"/>
  <c r="AA17" i="6"/>
  <c r="Z17" i="6"/>
  <c r="Y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 s="1"/>
  <c r="D17" i="6"/>
  <c r="C17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 s="1"/>
  <c r="AB16" i="6"/>
  <c r="AA16" i="6"/>
  <c r="Z16" i="6"/>
  <c r="Y16" i="6"/>
  <c r="X16" i="6" s="1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D16" i="6"/>
  <c r="C16" i="6"/>
  <c r="AT15" i="6"/>
  <c r="AS15" i="6"/>
  <c r="AR15" i="6"/>
  <c r="AQ15" i="6"/>
  <c r="AP15" i="6"/>
  <c r="AO15" i="6"/>
  <c r="AN15" i="6"/>
  <c r="AM15" i="6"/>
  <c r="AL15" i="6" s="1"/>
  <c r="AK15" i="6"/>
  <c r="AJ15" i="6"/>
  <c r="AI15" i="6"/>
  <c r="AH15" i="6"/>
  <c r="AG15" i="6"/>
  <c r="AF15" i="6"/>
  <c r="AE15" i="6"/>
  <c r="AD15" i="6"/>
  <c r="AC15" i="6" s="1"/>
  <c r="AB15" i="6"/>
  <c r="AA15" i="6"/>
  <c r="Z15" i="6"/>
  <c r="Y15" i="6"/>
  <c r="X15" i="6" s="1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D15" i="6"/>
  <c r="C15" i="6"/>
  <c r="AT14" i="6"/>
  <c r="AS14" i="6"/>
  <c r="AR14" i="6"/>
  <c r="AQ14" i="6"/>
  <c r="AP14" i="6"/>
  <c r="AO14" i="6"/>
  <c r="AN14" i="6"/>
  <c r="AM14" i="6"/>
  <c r="AK14" i="6"/>
  <c r="AJ14" i="6"/>
  <c r="AI14" i="6"/>
  <c r="AH14" i="6"/>
  <c r="AG14" i="6"/>
  <c r="AF14" i="6"/>
  <c r="AE14" i="6"/>
  <c r="AD14" i="6"/>
  <c r="AB14" i="6"/>
  <c r="AA14" i="6"/>
  <c r="Z14" i="6"/>
  <c r="Y14" i="6"/>
  <c r="X14" i="6" s="1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D14" i="6"/>
  <c r="C14" i="6"/>
  <c r="AT13" i="6"/>
  <c r="AS13" i="6"/>
  <c r="AR13" i="6"/>
  <c r="AQ13" i="6"/>
  <c r="AP13" i="6"/>
  <c r="AO13" i="6"/>
  <c r="AN13" i="6"/>
  <c r="AM13" i="6"/>
  <c r="AL13" i="6" s="1"/>
  <c r="AK13" i="6"/>
  <c r="AJ13" i="6"/>
  <c r="AI13" i="6"/>
  <c r="AH13" i="6"/>
  <c r="AG13" i="6"/>
  <c r="AF13" i="6"/>
  <c r="AE13" i="6"/>
  <c r="AD13" i="6"/>
  <c r="AC13" i="6" s="1"/>
  <c r="AB13" i="6"/>
  <c r="AA13" i="6"/>
  <c r="Z13" i="6"/>
  <c r="Y13" i="6"/>
  <c r="X13" i="6" s="1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D13" i="6"/>
  <c r="C13" i="6"/>
  <c r="AT12" i="6"/>
  <c r="AS12" i="6"/>
  <c r="AR12" i="6"/>
  <c r="AQ12" i="6"/>
  <c r="AP12" i="6"/>
  <c r="AO12" i="6"/>
  <c r="AN12" i="6"/>
  <c r="AM12" i="6"/>
  <c r="X17" i="6" l="1"/>
  <c r="AC17" i="6"/>
  <c r="AL17" i="6"/>
  <c r="AU18" i="6"/>
  <c r="E20" i="6"/>
  <c r="E21" i="6"/>
  <c r="E22" i="6"/>
  <c r="AV26" i="6"/>
  <c r="AV27" i="6"/>
  <c r="X30" i="6"/>
  <c r="AC30" i="6"/>
  <c r="AL30" i="6"/>
  <c r="X31" i="6"/>
  <c r="AC31" i="6"/>
  <c r="AL31" i="6"/>
  <c r="X32" i="6"/>
  <c r="AC32" i="6"/>
  <c r="AL32" i="6"/>
  <c r="X33" i="6"/>
  <c r="AC33" i="6"/>
  <c r="E38" i="6"/>
  <c r="E39" i="6"/>
  <c r="E40" i="6"/>
  <c r="E41" i="6"/>
  <c r="E14" i="6"/>
  <c r="E15" i="6"/>
  <c r="E16" i="6"/>
  <c r="X18" i="6"/>
  <c r="AC18" i="6"/>
  <c r="AL18" i="6"/>
  <c r="X19" i="6"/>
  <c r="E23" i="6"/>
  <c r="E25" i="6"/>
  <c r="E26" i="6"/>
  <c r="E27" i="6"/>
  <c r="E28" i="6"/>
  <c r="E29" i="6"/>
  <c r="X34" i="6"/>
  <c r="AC34" i="6"/>
  <c r="AL34" i="6"/>
  <c r="X35" i="6"/>
  <c r="AC35" i="6"/>
  <c r="AL35" i="6"/>
  <c r="X36" i="6"/>
  <c r="AC36" i="6"/>
  <c r="AL36" i="6"/>
  <c r="X37" i="6"/>
  <c r="AC37" i="6"/>
  <c r="E42" i="6"/>
  <c r="E43" i="6"/>
  <c r="E44" i="6"/>
  <c r="E45" i="6"/>
  <c r="E46" i="6"/>
  <c r="E47" i="6"/>
  <c r="E13" i="6"/>
  <c r="AU24" i="6"/>
  <c r="AC14" i="6"/>
  <c r="AU14" i="6"/>
  <c r="AC19" i="6"/>
  <c r="AV23" i="6"/>
  <c r="AL25" i="6"/>
  <c r="AC26" i="6"/>
  <c r="X23" i="6"/>
  <c r="AV24" i="6"/>
  <c r="AU25" i="6"/>
  <c r="AU26" i="6"/>
  <c r="AU27" i="6"/>
  <c r="AV47" i="6"/>
  <c r="X29" i="6"/>
  <c r="AU44" i="6"/>
  <c r="AU45" i="6"/>
  <c r="AV15" i="6"/>
  <c r="AU15" i="6" s="1"/>
  <c r="AV18" i="6"/>
  <c r="AU20" i="6"/>
  <c r="X21" i="6"/>
  <c r="AU23" i="6"/>
  <c r="AX12" i="6"/>
  <c r="AL14" i="6"/>
  <c r="AV14" i="6"/>
  <c r="AV16" i="6"/>
  <c r="AU16" i="6" s="1"/>
  <c r="AU17" i="6"/>
  <c r="AV19" i="6"/>
  <c r="AU19" i="6" s="1"/>
  <c r="AV20" i="6"/>
  <c r="AU21" i="6"/>
  <c r="AV22" i="6"/>
  <c r="AU22" i="6" s="1"/>
  <c r="AV25" i="6"/>
  <c r="AV29" i="6"/>
  <c r="AU29" i="6" s="1"/>
  <c r="AV31" i="6"/>
  <c r="AU31" i="6" s="1"/>
  <c r="AV33" i="6"/>
  <c r="AU33" i="6" s="1"/>
  <c r="AV35" i="6"/>
  <c r="AV37" i="6"/>
  <c r="AU37" i="6" s="1"/>
  <c r="AV39" i="6"/>
  <c r="AU39" i="6" s="1"/>
  <c r="AV41" i="6"/>
  <c r="AU41" i="6" s="1"/>
  <c r="AV43" i="6"/>
  <c r="AU43" i="6" s="1"/>
  <c r="AL44" i="6"/>
  <c r="AV44" i="6"/>
  <c r="AL45" i="6"/>
  <c r="AV45" i="6"/>
  <c r="AV17" i="6"/>
  <c r="AV21" i="6"/>
  <c r="AV28" i="6"/>
  <c r="AU28" i="6" s="1"/>
  <c r="AV30" i="6"/>
  <c r="AU30" i="6" s="1"/>
  <c r="AV32" i="6"/>
  <c r="AU32" i="6" s="1"/>
  <c r="AV34" i="6"/>
  <c r="AU34" i="6" s="1"/>
  <c r="AV36" i="6"/>
  <c r="AU36" i="6" s="1"/>
  <c r="AV38" i="6"/>
  <c r="AU38" i="6" s="1"/>
  <c r="AV40" i="6"/>
  <c r="AU40" i="6" s="1"/>
  <c r="AV42" i="6"/>
  <c r="AU42" i="6" s="1"/>
  <c r="AV46" i="6"/>
  <c r="AU46" i="6" s="1"/>
  <c r="AV13" i="6"/>
  <c r="AU13" i="6"/>
  <c r="AL12" i="6"/>
  <c r="AK12" i="6"/>
  <c r="AJ12" i="6"/>
  <c r="AI12" i="6"/>
  <c r="AH12" i="6"/>
  <c r="AG12" i="6"/>
  <c r="AF12" i="6"/>
  <c r="AE12" i="6"/>
  <c r="AD12" i="6"/>
  <c r="AB12" i="6"/>
  <c r="AA12" i="6"/>
  <c r="Z12" i="6"/>
  <c r="Y12" i="6"/>
  <c r="X12" i="6" s="1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D12" i="6"/>
  <c r="C12" i="6"/>
  <c r="AT11" i="6"/>
  <c r="AT60" i="6" s="1"/>
  <c r="AS11" i="6"/>
  <c r="AR11" i="6"/>
  <c r="AR60" i="6" s="1"/>
  <c r="AQ11" i="6"/>
  <c r="AP11" i="6"/>
  <c r="AP60" i="6" s="1"/>
  <c r="AO11" i="6"/>
  <c r="AN11" i="6"/>
  <c r="AN60" i="6" s="1"/>
  <c r="AM11" i="6"/>
  <c r="AL11" i="6" s="1"/>
  <c r="AK11" i="6"/>
  <c r="AK60" i="6" s="1"/>
  <c r="AJ11" i="6"/>
  <c r="AI11" i="6"/>
  <c r="AI60" i="6" s="1"/>
  <c r="AH11" i="6"/>
  <c r="AG11" i="6"/>
  <c r="AG60" i="6" s="1"/>
  <c r="AF11" i="6"/>
  <c r="AE11" i="6"/>
  <c r="AE60" i="6" s="1"/>
  <c r="AD11" i="6"/>
  <c r="AC11" i="6" s="1"/>
  <c r="AB11" i="6"/>
  <c r="AB60" i="6" s="1"/>
  <c r="AA11" i="6"/>
  <c r="Z11" i="6"/>
  <c r="Z60" i="6" s="1"/>
  <c r="Y11" i="6"/>
  <c r="X11" i="6" s="1"/>
  <c r="W11" i="6"/>
  <c r="W60" i="6" s="1"/>
  <c r="V11" i="6"/>
  <c r="U11" i="6"/>
  <c r="U60" i="6" s="1"/>
  <c r="T11" i="6"/>
  <c r="S11" i="6"/>
  <c r="S60" i="6" s="1"/>
  <c r="R11" i="6"/>
  <c r="Q11" i="6"/>
  <c r="Q60" i="6" s="1"/>
  <c r="P11" i="6"/>
  <c r="O11" i="6"/>
  <c r="O60" i="6" s="1"/>
  <c r="N11" i="6"/>
  <c r="M11" i="6"/>
  <c r="M60" i="6" s="1"/>
  <c r="L11" i="6"/>
  <c r="K11" i="6"/>
  <c r="K60" i="6" s="1"/>
  <c r="J11" i="6"/>
  <c r="I11" i="6"/>
  <c r="I60" i="6" s="1"/>
  <c r="H11" i="6"/>
  <c r="G11" i="6"/>
  <c r="G60" i="6" s="1"/>
  <c r="F11" i="6"/>
  <c r="D11" i="6"/>
  <c r="D60" i="6" s="1"/>
  <c r="C11" i="6"/>
  <c r="AK2" i="6"/>
  <c r="AN1" i="6"/>
  <c r="AG1" i="6"/>
  <c r="Z1" i="6"/>
  <c r="D66" i="5"/>
  <c r="F52" i="5"/>
  <c r="E11" i="6" l="1"/>
  <c r="E12" i="6"/>
  <c r="AC12" i="6"/>
  <c r="S1" i="6"/>
  <c r="O2" i="6"/>
  <c r="AV11" i="6"/>
  <c r="AU11" i="6" s="1"/>
  <c r="AV12" i="6"/>
  <c r="AU12" i="6" s="1"/>
  <c r="D45" i="5"/>
  <c r="D43" i="5"/>
  <c r="Q1" i="6" l="1"/>
  <c r="R35" i="5"/>
  <c r="R34" i="5"/>
  <c r="R33" i="5"/>
  <c r="R32" i="5"/>
  <c r="R30" i="5" l="1"/>
  <c r="R29" i="5"/>
  <c r="R28" i="5"/>
  <c r="R27" i="5"/>
  <c r="R25" i="5"/>
  <c r="R24" i="5"/>
  <c r="R22" i="5"/>
  <c r="R21" i="5"/>
  <c r="R20" i="5"/>
  <c r="R19" i="5"/>
  <c r="R18" i="5"/>
  <c r="R17" i="5"/>
  <c r="R16" i="5"/>
  <c r="R15" i="5"/>
  <c r="R14" i="5"/>
  <c r="R12" i="5"/>
  <c r="AQ59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AP56" i="4"/>
  <c r="AO56" i="4"/>
  <c r="AN56" i="4"/>
  <c r="AM56" i="4"/>
  <c r="AL56" i="4"/>
  <c r="AK56" i="4"/>
  <c r="AJ56" i="4"/>
  <c r="AI56" i="4"/>
  <c r="AQ57" i="4" l="1"/>
  <c r="AR57" i="4"/>
  <c r="AR58" i="4"/>
  <c r="AQ58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AQ56" i="4" s="1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AQ54" i="4" s="1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AQ53" i="4" s="1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AQ52" i="4" s="1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AQ51" i="4" s="1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AQ50" i="4" s="1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AQ49" i="4" s="1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Q48" i="4" s="1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AQ47" i="4" s="1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AQ46" i="4" s="1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AQ45" i="4" s="1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AQ44" i="4" s="1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AQ43" i="4" s="1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AQ42" i="4" s="1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AQ41" i="4" s="1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AQ40" i="4" s="1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Q39" i="4" s="1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AQ38" i="4" s="1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AQ37" i="4" s="1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AQ36" i="4" s="1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AR35" i="4" s="1"/>
  <c r="C35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AR34" i="4" s="1"/>
  <c r="C34" i="4"/>
  <c r="AQ34" i="4" s="1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AR33" i="4" s="1"/>
  <c r="C33" i="4"/>
  <c r="AQ33" i="4" s="1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AR40" i="4" l="1"/>
  <c r="AR41" i="4"/>
  <c r="AR42" i="4"/>
  <c r="AR43" i="4"/>
  <c r="AR44" i="4"/>
  <c r="AR45" i="4"/>
  <c r="AR46" i="4"/>
  <c r="AR47" i="4"/>
  <c r="AR48" i="4"/>
  <c r="AR49" i="4"/>
  <c r="AR50" i="4"/>
  <c r="AR51" i="4"/>
  <c r="AR52" i="4"/>
  <c r="AR53" i="4"/>
  <c r="AR54" i="4"/>
  <c r="AR55" i="4"/>
  <c r="AR56" i="4"/>
  <c r="AQ55" i="4"/>
  <c r="AR36" i="4"/>
  <c r="AR37" i="4"/>
  <c r="AR38" i="4"/>
  <c r="AR39" i="4"/>
  <c r="G32" i="4"/>
  <c r="F32" i="4"/>
  <c r="E32" i="4"/>
  <c r="D32" i="4"/>
  <c r="C32" i="4"/>
  <c r="AQ32" i="4" s="1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AQ31" i="4" s="1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AQ30" i="4" s="1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AQ29" i="4" s="1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R28" i="4" l="1"/>
  <c r="AR29" i="4"/>
  <c r="AR30" i="4"/>
  <c r="AR31" i="4"/>
  <c r="AR32" i="4"/>
  <c r="AQ28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 l="1"/>
  <c r="AR27" i="4" s="1"/>
  <c r="C27" i="4"/>
  <c r="AQ27" i="4" s="1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AR26" i="4" s="1"/>
  <c r="C26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AR25" i="4" s="1"/>
  <c r="C25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AR24" i="4" s="1"/>
  <c r="C24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AC23" i="4"/>
  <c r="AB23" i="4"/>
  <c r="AA23" i="4"/>
  <c r="Z23" i="4"/>
  <c r="Y23" i="4"/>
  <c r="AQ23" i="4" s="1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AR23" i="4" s="1"/>
  <c r="C23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AR22" i="4" s="1"/>
  <c r="C22" i="4"/>
  <c r="AQ22" i="4" s="1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AR21" i="4" s="1"/>
  <c r="C21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AR20" i="4" s="1"/>
  <c r="C20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AR19" i="4" s="1"/>
  <c r="C19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AR18" i="4" s="1"/>
  <c r="C18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AR17" i="4" s="1"/>
  <c r="C17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AR16" i="4" s="1"/>
  <c r="C16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AP12" i="4"/>
  <c r="AT12" i="4" s="1"/>
  <c r="AO12" i="4"/>
  <c r="AN12" i="4"/>
  <c r="AM12" i="4"/>
  <c r="AL12" i="4"/>
  <c r="AK12" i="4"/>
  <c r="AJ12" i="4"/>
  <c r="AI12" i="4"/>
  <c r="AH12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AQ16" i="4" l="1"/>
  <c r="AQ17" i="4"/>
  <c r="AQ18" i="4"/>
  <c r="AQ19" i="4"/>
  <c r="AQ20" i="4"/>
  <c r="AQ24" i="4"/>
  <c r="AQ25" i="4"/>
  <c r="AQ26" i="4"/>
  <c r="AR12" i="4"/>
  <c r="AR14" i="4"/>
  <c r="AR15" i="4"/>
  <c r="AQ14" i="4"/>
  <c r="AQ15" i="4"/>
  <c r="AR13" i="4"/>
  <c r="AQ13" i="4"/>
  <c r="AQ21" i="4"/>
  <c r="C12" i="4"/>
  <c r="AQ12" i="4" s="1"/>
  <c r="AP11" i="4" l="1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D60" i="4" s="1"/>
  <c r="C11" i="4"/>
  <c r="AH2" i="4"/>
  <c r="N2" i="4" s="1"/>
  <c r="AJ1" i="4"/>
  <c r="AD1" i="4"/>
  <c r="X1" i="4" s="1"/>
  <c r="R1" i="4" s="1"/>
  <c r="AP62" i="3"/>
  <c r="AH62" i="3"/>
  <c r="Z62" i="3"/>
  <c r="P62" i="3"/>
  <c r="H62" i="3"/>
  <c r="AP60" i="3"/>
  <c r="AO60" i="3"/>
  <c r="AN60" i="3"/>
  <c r="AN62" i="3" s="1"/>
  <c r="AM60" i="3"/>
  <c r="AL60" i="3"/>
  <c r="AL62" i="3" s="1"/>
  <c r="AK60" i="3"/>
  <c r="AJ60" i="3"/>
  <c r="AJ62" i="3" s="1"/>
  <c r="AI60" i="3"/>
  <c r="AH60" i="3"/>
  <c r="AG60" i="3"/>
  <c r="AF60" i="3"/>
  <c r="AF62" i="3" s="1"/>
  <c r="AE60" i="3"/>
  <c r="AD60" i="3"/>
  <c r="AD62" i="3" s="1"/>
  <c r="AC60" i="3"/>
  <c r="AB60" i="3"/>
  <c r="AB62" i="3" s="1"/>
  <c r="AA60" i="3"/>
  <c r="Z60" i="3"/>
  <c r="Y60" i="3"/>
  <c r="X60" i="3"/>
  <c r="X62" i="3" s="1"/>
  <c r="W60" i="3"/>
  <c r="V60" i="3"/>
  <c r="V62" i="3" s="1"/>
  <c r="U60" i="3"/>
  <c r="T60" i="3"/>
  <c r="T62" i="3" s="1"/>
  <c r="S60" i="3"/>
  <c r="R60" i="3"/>
  <c r="R62" i="3" s="1"/>
  <c r="Q60" i="3"/>
  <c r="P60" i="3"/>
  <c r="O60" i="3"/>
  <c r="N60" i="3"/>
  <c r="N62" i="3" s="1"/>
  <c r="M60" i="3"/>
  <c r="L60" i="3"/>
  <c r="L62" i="3" s="1"/>
  <c r="K60" i="3"/>
  <c r="J60" i="3"/>
  <c r="J62" i="3" s="1"/>
  <c r="I60" i="3"/>
  <c r="H60" i="3"/>
  <c r="J15" i="5" s="1"/>
  <c r="G60" i="3"/>
  <c r="I15" i="5" s="1"/>
  <c r="F60" i="3"/>
  <c r="F62" i="3" s="1"/>
  <c r="E60" i="3"/>
  <c r="D60" i="3"/>
  <c r="D62" i="3" s="1"/>
  <c r="C60" i="3"/>
  <c r="AR59" i="3"/>
  <c r="AQ59" i="3"/>
  <c r="AR58" i="3"/>
  <c r="AQ58" i="3"/>
  <c r="AR57" i="3"/>
  <c r="AQ57" i="3"/>
  <c r="AR56" i="3"/>
  <c r="AQ56" i="3"/>
  <c r="AR55" i="3"/>
  <c r="AQ55" i="3"/>
  <c r="AR54" i="3"/>
  <c r="AT54" i="3" s="1"/>
  <c r="AQ54" i="3"/>
  <c r="AR53" i="3"/>
  <c r="AQ53" i="3"/>
  <c r="AR52" i="3"/>
  <c r="AQ52" i="3"/>
  <c r="AR51" i="3"/>
  <c r="AQ51" i="3"/>
  <c r="AR50" i="3"/>
  <c r="AQ50" i="3"/>
  <c r="AR49" i="3"/>
  <c r="AQ49" i="3"/>
  <c r="AR48" i="3"/>
  <c r="AQ48" i="3"/>
  <c r="AR47" i="3"/>
  <c r="AQ47" i="3"/>
  <c r="AR46" i="3"/>
  <c r="AQ46" i="3"/>
  <c r="AR45" i="3"/>
  <c r="AQ45" i="3"/>
  <c r="AR44" i="3"/>
  <c r="AQ44" i="3"/>
  <c r="AR43" i="3"/>
  <c r="AQ43" i="3"/>
  <c r="AR42" i="3"/>
  <c r="AQ42" i="3"/>
  <c r="AR41" i="3"/>
  <c r="AQ41" i="3"/>
  <c r="AR40" i="3"/>
  <c r="AQ40" i="3"/>
  <c r="AR39" i="3"/>
  <c r="AQ39" i="3"/>
  <c r="AR38" i="3"/>
  <c r="AQ38" i="3"/>
  <c r="AR37" i="3"/>
  <c r="AQ37" i="3"/>
  <c r="AR36" i="3"/>
  <c r="AQ36" i="3"/>
  <c r="AR35" i="3"/>
  <c r="AR34" i="3"/>
  <c r="AQ34" i="3"/>
  <c r="AR33" i="3"/>
  <c r="AQ33" i="3"/>
  <c r="AR32" i="3"/>
  <c r="AQ32" i="3"/>
  <c r="AR31" i="3"/>
  <c r="AS31" i="3" s="1"/>
  <c r="AQ31" i="3"/>
  <c r="AR30" i="3"/>
  <c r="AQ30" i="3"/>
  <c r="AR29" i="3"/>
  <c r="AQ29" i="3"/>
  <c r="AR28" i="3"/>
  <c r="AQ28" i="3"/>
  <c r="AR27" i="3"/>
  <c r="AQ27" i="3"/>
  <c r="AR26" i="3"/>
  <c r="AQ26" i="3"/>
  <c r="AR25" i="3"/>
  <c r="AQ25" i="3"/>
  <c r="AR24" i="3"/>
  <c r="AQ24" i="3"/>
  <c r="AR23" i="3"/>
  <c r="AQ23" i="3"/>
  <c r="AR22" i="3"/>
  <c r="AQ22" i="3"/>
  <c r="AR21" i="3"/>
  <c r="AQ21" i="3"/>
  <c r="AR20" i="3"/>
  <c r="AQ20" i="3"/>
  <c r="AR19" i="3"/>
  <c r="AQ19" i="3"/>
  <c r="AR18" i="3"/>
  <c r="AQ18" i="3"/>
  <c r="AR17" i="3"/>
  <c r="AQ17" i="3"/>
  <c r="AR16" i="3"/>
  <c r="AQ16" i="3"/>
  <c r="AR15" i="3"/>
  <c r="AQ15" i="3"/>
  <c r="AR14" i="3"/>
  <c r="AQ14" i="3"/>
  <c r="P1" i="4" l="1"/>
  <c r="AR11" i="4"/>
  <c r="AQ11" i="4" s="1"/>
  <c r="AR13" i="3"/>
  <c r="AQ13" i="3"/>
  <c r="AT12" i="3"/>
  <c r="AR12" i="3"/>
  <c r="AQ12" i="3"/>
  <c r="AR11" i="3"/>
  <c r="AQ11" i="3"/>
  <c r="AL5" i="3"/>
  <c r="AJ5" i="3"/>
  <c r="AQ60" i="3" l="1"/>
  <c r="AR60" i="3"/>
  <c r="AR62" i="3" s="1"/>
  <c r="B5" i="3"/>
  <c r="AJ2" i="3"/>
  <c r="Y2" i="3" l="1"/>
  <c r="R2" i="3"/>
  <c r="P2" i="3" l="1"/>
  <c r="O2" i="3" l="1"/>
  <c r="N2" i="3"/>
  <c r="L2" i="3"/>
  <c r="AJ1" i="3"/>
  <c r="H1" i="3" l="1"/>
  <c r="AN62" i="2"/>
  <c r="AL62" i="2"/>
  <c r="AF62" i="2"/>
  <c r="AD62" i="2"/>
  <c r="V62" i="2"/>
  <c r="N62" i="2"/>
  <c r="F62" i="2"/>
  <c r="AR60" i="2"/>
  <c r="AR62" i="2" s="1"/>
  <c r="AQ60" i="2"/>
  <c r="AP60" i="2"/>
  <c r="AP62" i="2" s="1"/>
  <c r="AO60" i="2"/>
  <c r="AN60" i="2"/>
  <c r="AM60" i="2"/>
  <c r="AL60" i="2"/>
  <c r="AK60" i="2"/>
  <c r="AJ60" i="2"/>
  <c r="AJ62" i="2" s="1"/>
  <c r="AI60" i="2"/>
  <c r="AH60" i="2"/>
  <c r="AH62" i="2" s="1"/>
  <c r="AG60" i="2"/>
  <c r="AF60" i="2"/>
  <c r="AE60" i="2"/>
  <c r="AD60" i="2"/>
  <c r="AC60" i="2"/>
  <c r="AB60" i="2"/>
  <c r="AB62" i="2" s="1"/>
  <c r="AA60" i="2"/>
  <c r="Z60" i="2"/>
  <c r="Z62" i="2" s="1"/>
  <c r="Y60" i="2"/>
  <c r="X60" i="2"/>
  <c r="X62" i="2" s="1"/>
  <c r="W60" i="2"/>
  <c r="V60" i="2"/>
  <c r="U60" i="2"/>
  <c r="T60" i="2"/>
  <c r="T62" i="2" s="1"/>
  <c r="S60" i="2"/>
  <c r="R60" i="2"/>
  <c r="R62" i="2" s="1"/>
  <c r="Q60" i="2"/>
  <c r="P60" i="2"/>
  <c r="P62" i="2" s="1"/>
  <c r="O60" i="2"/>
  <c r="N60" i="2"/>
  <c r="M60" i="2"/>
  <c r="L60" i="2"/>
  <c r="L62" i="2" s="1"/>
  <c r="K60" i="2"/>
  <c r="J60" i="2"/>
  <c r="H15" i="5" s="1"/>
  <c r="I60" i="2"/>
  <c r="H60" i="2"/>
  <c r="H62" i="2" s="1"/>
  <c r="G60" i="2"/>
  <c r="F60" i="2"/>
  <c r="E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AT42" i="2"/>
  <c r="AS42" i="2"/>
  <c r="AT41" i="2"/>
  <c r="AS41" i="2"/>
  <c r="AT40" i="2"/>
  <c r="AS40" i="2"/>
  <c r="AT39" i="2"/>
  <c r="AS39" i="2"/>
  <c r="AT38" i="2"/>
  <c r="AS38" i="2"/>
  <c r="AT37" i="2"/>
  <c r="AS37" i="2"/>
  <c r="AT36" i="2"/>
  <c r="AS36" i="2"/>
  <c r="AT35" i="2"/>
  <c r="AS35" i="2"/>
  <c r="AT34" i="2"/>
  <c r="AS34" i="2"/>
  <c r="AT33" i="2"/>
  <c r="AS33" i="2"/>
  <c r="AT32" i="2"/>
  <c r="AS32" i="2"/>
  <c r="AT31" i="2"/>
  <c r="AS31" i="2"/>
  <c r="AT30" i="2"/>
  <c r="AS30" i="2"/>
  <c r="AT29" i="2"/>
  <c r="AS29" i="2"/>
  <c r="AT28" i="2"/>
  <c r="AS28" i="2"/>
  <c r="AT27" i="2"/>
  <c r="AS27" i="2"/>
  <c r="AT26" i="2"/>
  <c r="AS26" i="2"/>
  <c r="AT25" i="2"/>
  <c r="AS25" i="2"/>
  <c r="AT24" i="2"/>
  <c r="AS24" i="2"/>
  <c r="AT23" i="2"/>
  <c r="AS23" i="2"/>
  <c r="AT22" i="2"/>
  <c r="AS22" i="2"/>
  <c r="AT21" i="2"/>
  <c r="AS21" i="2"/>
  <c r="AT20" i="2"/>
  <c r="AS20" i="2"/>
  <c r="AT19" i="2"/>
  <c r="AS19" i="2"/>
  <c r="AT18" i="2"/>
  <c r="AS18" i="2"/>
  <c r="AT17" i="2"/>
  <c r="AS17" i="2"/>
  <c r="AT16" i="2"/>
  <c r="AS16" i="2"/>
  <c r="AT15" i="2"/>
  <c r="AS15" i="2"/>
  <c r="AT14" i="2"/>
  <c r="AS14" i="2"/>
  <c r="AT13" i="2"/>
  <c r="AS13" i="2"/>
  <c r="AV12" i="2"/>
  <c r="AT12" i="2"/>
  <c r="AS12" i="2"/>
  <c r="AT11" i="2"/>
  <c r="AS11" i="2"/>
  <c r="AN62" i="1"/>
  <c r="AL62" i="1"/>
  <c r="AF62" i="1"/>
  <c r="AD62" i="1"/>
  <c r="X62" i="1"/>
  <c r="V62" i="1"/>
  <c r="P62" i="1"/>
  <c r="N62" i="1"/>
  <c r="H62" i="1"/>
  <c r="F62" i="1"/>
  <c r="AR60" i="1"/>
  <c r="F35" i="5" s="1"/>
  <c r="AQ60" i="1"/>
  <c r="AP60" i="1"/>
  <c r="F34" i="5" s="1"/>
  <c r="AO60" i="1"/>
  <c r="AN60" i="1"/>
  <c r="F33" i="5" s="1"/>
  <c r="AM60" i="1"/>
  <c r="AL60" i="1"/>
  <c r="F32" i="5" s="1"/>
  <c r="AK60" i="1"/>
  <c r="AJ60" i="1"/>
  <c r="F30" i="5" s="1"/>
  <c r="AI60" i="1"/>
  <c r="AH60" i="1"/>
  <c r="F29" i="5" s="1"/>
  <c r="AG60" i="1"/>
  <c r="AF60" i="1"/>
  <c r="F28" i="5" s="1"/>
  <c r="AE60" i="1"/>
  <c r="AD60" i="1"/>
  <c r="F27" i="5" s="1"/>
  <c r="AC60" i="1"/>
  <c r="AB60" i="1"/>
  <c r="F25" i="5" s="1"/>
  <c r="AA60" i="1"/>
  <c r="Z60" i="1"/>
  <c r="F24" i="5" s="1"/>
  <c r="Y60" i="1"/>
  <c r="X60" i="1"/>
  <c r="F22" i="5" s="1"/>
  <c r="W60" i="1"/>
  <c r="V60" i="1"/>
  <c r="F21" i="5" s="1"/>
  <c r="U60" i="1"/>
  <c r="T60" i="1"/>
  <c r="F20" i="5" s="1"/>
  <c r="S60" i="1"/>
  <c r="R60" i="1"/>
  <c r="F19" i="5" s="1"/>
  <c r="Q60" i="1"/>
  <c r="P60" i="1"/>
  <c r="F18" i="5" s="1"/>
  <c r="O60" i="1"/>
  <c r="N60" i="1"/>
  <c r="F17" i="5" s="1"/>
  <c r="M60" i="1"/>
  <c r="L60" i="1"/>
  <c r="F16" i="5" s="1"/>
  <c r="K60" i="1"/>
  <c r="J60" i="1"/>
  <c r="F15" i="5" s="1"/>
  <c r="I60" i="1"/>
  <c r="H60" i="1"/>
  <c r="F14" i="5" s="1"/>
  <c r="G60" i="1"/>
  <c r="F60" i="1"/>
  <c r="F12" i="5" s="1"/>
  <c r="E60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2" i="1"/>
  <c r="AS52" i="1"/>
  <c r="AT51" i="1"/>
  <c r="AS51" i="1"/>
  <c r="AT50" i="1"/>
  <c r="AS50" i="1"/>
  <c r="AT49" i="1"/>
  <c r="AS49" i="1"/>
  <c r="AT48" i="1"/>
  <c r="AS48" i="1"/>
  <c r="AT47" i="1"/>
  <c r="AS47" i="1"/>
  <c r="AT46" i="1"/>
  <c r="AS46" i="1"/>
  <c r="AT45" i="1"/>
  <c r="AS45" i="1"/>
  <c r="AT44" i="1"/>
  <c r="AS44" i="1"/>
  <c r="AT43" i="1"/>
  <c r="AS43" i="1"/>
  <c r="AT42" i="1"/>
  <c r="AS42" i="1"/>
  <c r="AT41" i="1"/>
  <c r="AS41" i="1"/>
  <c r="AT40" i="1"/>
  <c r="AS40" i="1"/>
  <c r="AT39" i="1"/>
  <c r="AS39" i="1"/>
  <c r="AT38" i="1"/>
  <c r="AS38" i="1"/>
  <c r="AT37" i="1"/>
  <c r="AS37" i="1"/>
  <c r="AT36" i="1"/>
  <c r="AS36" i="1"/>
  <c r="AT35" i="1"/>
  <c r="AT34" i="1"/>
  <c r="AS34" i="1"/>
  <c r="AT33" i="1"/>
  <c r="AS33" i="1"/>
  <c r="AT32" i="1"/>
  <c r="AS32" i="1"/>
  <c r="AT31" i="1"/>
  <c r="AS31" i="1"/>
  <c r="AT30" i="1"/>
  <c r="AS30" i="1"/>
  <c r="E12" i="5" l="1"/>
  <c r="E19" i="5"/>
  <c r="E24" i="5"/>
  <c r="F23" i="5"/>
  <c r="E29" i="5"/>
  <c r="E32" i="5"/>
  <c r="F31" i="5"/>
  <c r="E34" i="5"/>
  <c r="G15" i="5"/>
  <c r="E17" i="5"/>
  <c r="E27" i="5"/>
  <c r="F26" i="5"/>
  <c r="J62" i="1"/>
  <c r="R62" i="1"/>
  <c r="Z62" i="1"/>
  <c r="AH62" i="1"/>
  <c r="AP62" i="1"/>
  <c r="AS60" i="2"/>
  <c r="J62" i="2"/>
  <c r="E15" i="5"/>
  <c r="E21" i="5"/>
  <c r="E14" i="5"/>
  <c r="F13" i="5"/>
  <c r="E16" i="5"/>
  <c r="E18" i="5"/>
  <c r="E20" i="5"/>
  <c r="E22" i="5"/>
  <c r="E25" i="5"/>
  <c r="E28" i="5"/>
  <c r="E30" i="5"/>
  <c r="E33" i="5"/>
  <c r="E35" i="5"/>
  <c r="F36" i="5"/>
  <c r="L62" i="1"/>
  <c r="T62" i="1"/>
  <c r="AB62" i="1"/>
  <c r="AJ62" i="1"/>
  <c r="AR62" i="1"/>
  <c r="AT60" i="2"/>
  <c r="AT62" i="2" s="1"/>
  <c r="AT29" i="1"/>
  <c r="AS29" i="1"/>
  <c r="AT28" i="1"/>
  <c r="AS28" i="1"/>
  <c r="AT27" i="1"/>
  <c r="AS27" i="1"/>
  <c r="AT26" i="1"/>
  <c r="AS26" i="1"/>
  <c r="AT25" i="1"/>
  <c r="AS25" i="1"/>
  <c r="E13" i="5" l="1"/>
  <c r="E26" i="5"/>
  <c r="E23" i="5"/>
  <c r="E31" i="5"/>
  <c r="E36" i="5" s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T13" i="1"/>
  <c r="AS13" i="1"/>
  <c r="AV12" i="1"/>
  <c r="AT12" i="1"/>
  <c r="AS12" i="1" l="1"/>
  <c r="AT11" i="1"/>
  <c r="AT60" i="1" s="1"/>
  <c r="AS11" i="1"/>
  <c r="AS60" i="1" l="1"/>
  <c r="AT62" i="1"/>
  <c r="R65" i="8"/>
  <c r="H65" i="8"/>
  <c r="F62" i="8"/>
  <c r="E62" i="8" l="1"/>
  <c r="H59" i="8"/>
  <c r="G59" i="8"/>
  <c r="H55" i="8" l="1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6" i="8"/>
  <c r="G46" i="8"/>
  <c r="H45" i="8"/>
  <c r="G45" i="8"/>
  <c r="H44" i="8"/>
  <c r="G44" i="8"/>
  <c r="H43" i="8"/>
  <c r="G43" i="8"/>
  <c r="H42" i="8"/>
  <c r="G42" i="8"/>
  <c r="H41" i="8"/>
  <c r="G41" i="8"/>
  <c r="H39" i="8"/>
  <c r="G39" i="8"/>
  <c r="I37" i="8"/>
  <c r="H37" i="8" s="1"/>
  <c r="G37" i="8"/>
  <c r="H27" i="8"/>
  <c r="G27" i="8"/>
  <c r="J24" i="8" l="1"/>
  <c r="I24" i="8"/>
  <c r="H24" i="8" s="1"/>
  <c r="J16" i="8"/>
  <c r="I16" i="8" s="1"/>
  <c r="H16" i="8" s="1"/>
  <c r="G16" i="8" s="1"/>
  <c r="K16" i="8" s="1"/>
  <c r="J15" i="8"/>
  <c r="I15" i="8" s="1"/>
  <c r="H15" i="8" s="1"/>
  <c r="G13" i="8"/>
  <c r="G24" i="8" l="1"/>
  <c r="K24" i="8" s="1"/>
  <c r="L24" i="8"/>
  <c r="G15" i="8"/>
  <c r="K15" i="8" s="1"/>
  <c r="L15" i="8"/>
  <c r="G24" i="5" l="1"/>
  <c r="J24" i="5"/>
  <c r="I24" i="5"/>
  <c r="H24" i="5"/>
  <c r="K24" i="5" l="1"/>
  <c r="L24" i="5"/>
  <c r="S24" i="5" l="1"/>
  <c r="P24" i="5"/>
  <c r="AR60" i="4" l="1"/>
  <c r="AR62" i="4" s="1"/>
  <c r="X60" i="4"/>
  <c r="X62" i="4" s="1"/>
  <c r="D62" i="4"/>
  <c r="AP60" i="4"/>
  <c r="AP62" i="4" s="1"/>
  <c r="AN60" i="4"/>
  <c r="AN62" i="4" s="1"/>
  <c r="AL60" i="4"/>
  <c r="AL62" i="4" s="1"/>
  <c r="AJ60" i="4"/>
  <c r="AJ62" i="4" s="1"/>
  <c r="AH60" i="4"/>
  <c r="AH62" i="4" s="1"/>
  <c r="AF60" i="4"/>
  <c r="AF62" i="4" s="1"/>
  <c r="AD60" i="4"/>
  <c r="AD62" i="4" s="1"/>
  <c r="AB60" i="4"/>
  <c r="AB62" i="4" s="1"/>
  <c r="Z60" i="4"/>
  <c r="Z62" i="4" s="1"/>
  <c r="V60" i="4"/>
  <c r="V62" i="4" s="1"/>
  <c r="T60" i="4"/>
  <c r="T62" i="4" s="1"/>
  <c r="R60" i="4"/>
  <c r="R62" i="4" s="1"/>
  <c r="P60" i="4"/>
  <c r="P62" i="4" s="1"/>
  <c r="N60" i="4"/>
  <c r="N62" i="4" s="1"/>
  <c r="L60" i="4"/>
  <c r="L62" i="4" s="1"/>
  <c r="J60" i="4"/>
  <c r="J62" i="4" s="1"/>
  <c r="H60" i="4"/>
  <c r="H62" i="4" s="1"/>
  <c r="F60" i="4"/>
  <c r="F62" i="4" s="1"/>
  <c r="AV60" i="6"/>
  <c r="AV62" i="6" s="1"/>
  <c r="AT62" i="6"/>
  <c r="AR62" i="6"/>
  <c r="AP62" i="6"/>
  <c r="AN62" i="6"/>
  <c r="AK62" i="6"/>
  <c r="AI62" i="6"/>
  <c r="AG62" i="6"/>
  <c r="AE62" i="6"/>
  <c r="AB62" i="6"/>
  <c r="Z62" i="6"/>
  <c r="W62" i="6"/>
  <c r="U62" i="6"/>
  <c r="S62" i="6"/>
  <c r="Q62" i="6"/>
  <c r="O62" i="6"/>
  <c r="M62" i="6"/>
  <c r="K62" i="6"/>
  <c r="I62" i="6"/>
  <c r="G62" i="6"/>
  <c r="D62" i="6"/>
  <c r="H25" i="5"/>
  <c r="J25" i="5"/>
  <c r="L25" i="5" s="1"/>
  <c r="H12" i="5"/>
  <c r="J12" i="5"/>
  <c r="L12" i="5" s="1"/>
  <c r="H14" i="5"/>
  <c r="H16" i="5"/>
  <c r="H17" i="5"/>
  <c r="H18" i="5"/>
  <c r="H19" i="5"/>
  <c r="H20" i="5"/>
  <c r="L20" i="5" s="1"/>
  <c r="H21" i="5"/>
  <c r="H22" i="5"/>
  <c r="J14" i="5"/>
  <c r="J16" i="5"/>
  <c r="J13" i="5" s="1"/>
  <c r="J17" i="5"/>
  <c r="J18" i="5"/>
  <c r="J19" i="5"/>
  <c r="J20" i="5"/>
  <c r="J21" i="5"/>
  <c r="J22" i="5"/>
  <c r="H27" i="5"/>
  <c r="H28" i="5"/>
  <c r="H29" i="5"/>
  <c r="H30" i="5"/>
  <c r="J27" i="5"/>
  <c r="L27" i="5" s="1"/>
  <c r="J28" i="5"/>
  <c r="J29" i="5"/>
  <c r="J30" i="5"/>
  <c r="H32" i="5"/>
  <c r="J32" i="5"/>
  <c r="L32" i="5" s="1"/>
  <c r="H33" i="5"/>
  <c r="J33" i="5"/>
  <c r="L33" i="5" s="1"/>
  <c r="H34" i="5"/>
  <c r="J34" i="5"/>
  <c r="H35" i="5"/>
  <c r="L35" i="5" s="1"/>
  <c r="J35" i="5"/>
  <c r="G25" i="5"/>
  <c r="I25" i="5"/>
  <c r="K25" i="5" s="1"/>
  <c r="K23" i="5" s="1"/>
  <c r="G12" i="5"/>
  <c r="I12" i="5"/>
  <c r="K12" i="5" s="1"/>
  <c r="G14" i="5"/>
  <c r="G16" i="5"/>
  <c r="K16" i="5" s="1"/>
  <c r="G17" i="5"/>
  <c r="G18" i="5"/>
  <c r="G19" i="5"/>
  <c r="G20" i="5"/>
  <c r="K20" i="5" s="1"/>
  <c r="G21" i="5"/>
  <c r="G22" i="5"/>
  <c r="I14" i="5"/>
  <c r="K14" i="5" s="1"/>
  <c r="I16" i="5"/>
  <c r="I17" i="5"/>
  <c r="I18" i="5"/>
  <c r="I19" i="5"/>
  <c r="K19" i="5" s="1"/>
  <c r="I20" i="5"/>
  <c r="I21" i="5"/>
  <c r="I22" i="5"/>
  <c r="G27" i="5"/>
  <c r="K27" i="5" s="1"/>
  <c r="G28" i="5"/>
  <c r="G29" i="5"/>
  <c r="G30" i="5"/>
  <c r="I27" i="5"/>
  <c r="I26" i="5" s="1"/>
  <c r="I28" i="5"/>
  <c r="I29" i="5"/>
  <c r="K29" i="5" s="1"/>
  <c r="I30" i="5"/>
  <c r="G32" i="5"/>
  <c r="I32" i="5"/>
  <c r="I31" i="5" s="1"/>
  <c r="G33" i="5"/>
  <c r="I33" i="5"/>
  <c r="G34" i="5"/>
  <c r="I34" i="5"/>
  <c r="K34" i="5"/>
  <c r="G35" i="5"/>
  <c r="I35" i="5"/>
  <c r="H23" i="5"/>
  <c r="J23" i="5"/>
  <c r="G23" i="5"/>
  <c r="I13" i="8"/>
  <c r="K13" i="8"/>
  <c r="G14" i="8"/>
  <c r="I14" i="8"/>
  <c r="K14" i="8" s="1"/>
  <c r="G17" i="8"/>
  <c r="K17" i="8" s="1"/>
  <c r="I17" i="8"/>
  <c r="G18" i="8"/>
  <c r="I18" i="8"/>
  <c r="G19" i="8"/>
  <c r="K19" i="8" s="1"/>
  <c r="I19" i="8"/>
  <c r="G20" i="8"/>
  <c r="I20" i="8"/>
  <c r="K20" i="8" s="1"/>
  <c r="G21" i="8"/>
  <c r="I21" i="8"/>
  <c r="K21" i="8" s="1"/>
  <c r="G22" i="8"/>
  <c r="I22" i="8"/>
  <c r="G23" i="8"/>
  <c r="I23" i="8"/>
  <c r="K23" i="8"/>
  <c r="G25" i="8"/>
  <c r="I25" i="8"/>
  <c r="K25" i="8" s="1"/>
  <c r="G26" i="8"/>
  <c r="K26" i="8" s="1"/>
  <c r="I26" i="8"/>
  <c r="I27" i="8"/>
  <c r="K27" i="8" s="1"/>
  <c r="G28" i="8"/>
  <c r="I28" i="8"/>
  <c r="G29" i="8"/>
  <c r="I29" i="8"/>
  <c r="K29" i="8"/>
  <c r="G30" i="8"/>
  <c r="I30" i="8"/>
  <c r="K30" i="8" s="1"/>
  <c r="G31" i="8"/>
  <c r="K31" i="8" s="1"/>
  <c r="I31" i="8"/>
  <c r="G32" i="8"/>
  <c r="I32" i="8"/>
  <c r="G33" i="8"/>
  <c r="K33" i="8" s="1"/>
  <c r="I33" i="8"/>
  <c r="G34" i="8"/>
  <c r="I34" i="8"/>
  <c r="K34" i="8" s="1"/>
  <c r="G35" i="8"/>
  <c r="I35" i="8"/>
  <c r="K35" i="8" s="1"/>
  <c r="G36" i="8"/>
  <c r="I36" i="8"/>
  <c r="K37" i="8"/>
  <c r="G38" i="8"/>
  <c r="I38" i="8"/>
  <c r="K38" i="8" s="1"/>
  <c r="I39" i="8"/>
  <c r="K39" i="8" s="1"/>
  <c r="G40" i="8"/>
  <c r="I40" i="8"/>
  <c r="K40" i="8"/>
  <c r="I41" i="8"/>
  <c r="K41" i="8"/>
  <c r="I42" i="8"/>
  <c r="K42" i="8"/>
  <c r="I43" i="8"/>
  <c r="K43" i="8"/>
  <c r="I44" i="8"/>
  <c r="K44" i="8"/>
  <c r="I45" i="8"/>
  <c r="K45" i="8"/>
  <c r="I46" i="8"/>
  <c r="K46" i="8"/>
  <c r="G47" i="8"/>
  <c r="I47" i="8"/>
  <c r="K47" i="8" s="1"/>
  <c r="I48" i="8"/>
  <c r="K48" i="8" s="1"/>
  <c r="I49" i="8"/>
  <c r="K49" i="8" s="1"/>
  <c r="I50" i="8"/>
  <c r="K50" i="8" s="1"/>
  <c r="I51" i="8"/>
  <c r="K51" i="8" s="1"/>
  <c r="I52" i="8"/>
  <c r="K52" i="8" s="1"/>
  <c r="I53" i="8"/>
  <c r="K53" i="8" s="1"/>
  <c r="I54" i="8"/>
  <c r="K54" i="8" s="1"/>
  <c r="I55" i="8"/>
  <c r="K55" i="8" s="1"/>
  <c r="G56" i="8"/>
  <c r="K56" i="8" s="1"/>
  <c r="I56" i="8"/>
  <c r="G57" i="8"/>
  <c r="I57" i="8"/>
  <c r="G58" i="8"/>
  <c r="K58" i="8" s="1"/>
  <c r="I58" i="8"/>
  <c r="I59" i="8"/>
  <c r="K59" i="8"/>
  <c r="G60" i="8"/>
  <c r="I60" i="8"/>
  <c r="K60" i="8" s="1"/>
  <c r="J13" i="8"/>
  <c r="J14" i="8"/>
  <c r="J17" i="8"/>
  <c r="J18" i="8"/>
  <c r="J19" i="8"/>
  <c r="J20" i="8"/>
  <c r="J21" i="8"/>
  <c r="J22" i="8"/>
  <c r="J23" i="8"/>
  <c r="J25" i="8"/>
  <c r="L25" i="8" s="1"/>
  <c r="J26" i="8"/>
  <c r="J27" i="8"/>
  <c r="L27" i="8" s="1"/>
  <c r="J28" i="8"/>
  <c r="J29" i="8"/>
  <c r="J30" i="8"/>
  <c r="J31" i="8"/>
  <c r="J32" i="8"/>
  <c r="J33" i="8"/>
  <c r="J34" i="8"/>
  <c r="J35" i="8"/>
  <c r="J36" i="8"/>
  <c r="J37" i="8"/>
  <c r="L37" i="8" s="1"/>
  <c r="J38" i="8"/>
  <c r="J39" i="8"/>
  <c r="L39" i="8" s="1"/>
  <c r="J40" i="8"/>
  <c r="J41" i="8"/>
  <c r="L41" i="8" s="1"/>
  <c r="J42" i="8"/>
  <c r="J43" i="8"/>
  <c r="L43" i="8" s="1"/>
  <c r="J44" i="8"/>
  <c r="J45" i="8"/>
  <c r="L45" i="8" s="1"/>
  <c r="J46" i="8"/>
  <c r="J47" i="8"/>
  <c r="J48" i="8"/>
  <c r="J49" i="8"/>
  <c r="J50" i="8"/>
  <c r="J51" i="8"/>
  <c r="J52" i="8"/>
  <c r="J53" i="8"/>
  <c r="J54" i="8"/>
  <c r="J55" i="8"/>
  <c r="J56" i="8"/>
  <c r="J57" i="8"/>
  <c r="L57" i="8" s="1"/>
  <c r="J58" i="8"/>
  <c r="J59" i="8"/>
  <c r="L59" i="8" s="1"/>
  <c r="J60" i="8"/>
  <c r="J62" i="8"/>
  <c r="H13" i="8"/>
  <c r="H14" i="8"/>
  <c r="L16" i="8"/>
  <c r="H17" i="8"/>
  <c r="L17" i="8" s="1"/>
  <c r="H18" i="8"/>
  <c r="L18" i="8" s="1"/>
  <c r="H19" i="8"/>
  <c r="L19" i="8" s="1"/>
  <c r="H20" i="8"/>
  <c r="L20" i="8" s="1"/>
  <c r="H21" i="8"/>
  <c r="L21" i="8" s="1"/>
  <c r="H22" i="8"/>
  <c r="L22" i="8" s="1"/>
  <c r="H23" i="8"/>
  <c r="L23" i="8" s="1"/>
  <c r="H26" i="8"/>
  <c r="L26" i="8" s="1"/>
  <c r="H28" i="8"/>
  <c r="L28" i="8" s="1"/>
  <c r="H29" i="8"/>
  <c r="L29" i="8" s="1"/>
  <c r="H30" i="8"/>
  <c r="L30" i="8" s="1"/>
  <c r="H31" i="8"/>
  <c r="L31" i="8" s="1"/>
  <c r="H32" i="8"/>
  <c r="L32" i="8" s="1"/>
  <c r="H33" i="8"/>
  <c r="L33" i="8" s="1"/>
  <c r="H34" i="8"/>
  <c r="L34" i="8" s="1"/>
  <c r="H35" i="8"/>
  <c r="L35" i="8" s="1"/>
  <c r="H36" i="8"/>
  <c r="L36" i="8" s="1"/>
  <c r="H38" i="8"/>
  <c r="L38" i="8" s="1"/>
  <c r="H40" i="8"/>
  <c r="L40" i="8" s="1"/>
  <c r="L42" i="8"/>
  <c r="L44" i="8"/>
  <c r="L46" i="8"/>
  <c r="H47" i="8"/>
  <c r="L47" i="8"/>
  <c r="L48" i="8"/>
  <c r="L49" i="8"/>
  <c r="L50" i="8"/>
  <c r="L51" i="8"/>
  <c r="L52" i="8"/>
  <c r="L53" i="8"/>
  <c r="L54" i="8"/>
  <c r="L55" i="8"/>
  <c r="H56" i="8"/>
  <c r="L56" i="8"/>
  <c r="H57" i="8"/>
  <c r="H58" i="8"/>
  <c r="L58" i="8"/>
  <c r="H60" i="8"/>
  <c r="H67" i="8"/>
  <c r="Q66" i="8"/>
  <c r="L14" i="5"/>
  <c r="P14" i="5" s="1"/>
  <c r="S14" i="5"/>
  <c r="L28" i="5"/>
  <c r="P28" i="5" s="1"/>
  <c r="L29" i="5"/>
  <c r="P29" i="5" s="1"/>
  <c r="L30" i="5"/>
  <c r="P30" i="5" s="1"/>
  <c r="R36" i="5"/>
  <c r="L18" i="5"/>
  <c r="S18" i="5" s="1"/>
  <c r="P18" i="5"/>
  <c r="X46" i="5"/>
  <c r="L22" i="5"/>
  <c r="AF46" i="5" s="1"/>
  <c r="S22" i="5"/>
  <c r="L15" i="5"/>
  <c r="P15" i="5" s="1"/>
  <c r="K15" i="5"/>
  <c r="L17" i="5"/>
  <c r="P17" i="5"/>
  <c r="S17" i="5"/>
  <c r="V46" i="5"/>
  <c r="L19" i="5"/>
  <c r="P19" i="5" s="1"/>
  <c r="S19" i="5"/>
  <c r="L21" i="5"/>
  <c r="P21" i="5" s="1"/>
  <c r="P20" i="5" l="1"/>
  <c r="S20" i="5"/>
  <c r="P33" i="5"/>
  <c r="S33" i="5"/>
  <c r="O35" i="5"/>
  <c r="S35" i="5"/>
  <c r="AD46" i="5"/>
  <c r="S15" i="5"/>
  <c r="P22" i="5"/>
  <c r="S30" i="5"/>
  <c r="G62" i="8"/>
  <c r="K57" i="8"/>
  <c r="K32" i="8"/>
  <c r="K18" i="8"/>
  <c r="K32" i="5"/>
  <c r="K30" i="5"/>
  <c r="K22" i="5"/>
  <c r="K18" i="5"/>
  <c r="G13" i="5"/>
  <c r="L34" i="5"/>
  <c r="L31" i="5" s="1"/>
  <c r="H31" i="5"/>
  <c r="S21" i="5"/>
  <c r="J26" i="5"/>
  <c r="H13" i="5"/>
  <c r="L13" i="5" s="1"/>
  <c r="O13" i="5" s="1"/>
  <c r="L14" i="8"/>
  <c r="L16" i="5"/>
  <c r="S29" i="5"/>
  <c r="L60" i="8"/>
  <c r="L13" i="8"/>
  <c r="K36" i="8"/>
  <c r="K28" i="8"/>
  <c r="K22" i="8"/>
  <c r="K62" i="8" s="1"/>
  <c r="K35" i="5"/>
  <c r="K33" i="5"/>
  <c r="G31" i="5"/>
  <c r="G26" i="5"/>
  <c r="K26" i="5" s="1"/>
  <c r="K36" i="5" s="1"/>
  <c r="I13" i="5"/>
  <c r="K13" i="5" s="1"/>
  <c r="K21" i="5"/>
  <c r="K17" i="5"/>
  <c r="H26" i="5"/>
  <c r="L26" i="5" s="1"/>
  <c r="P26" i="5" s="1"/>
  <c r="P32" i="5"/>
  <c r="S32" i="5"/>
  <c r="S27" i="5"/>
  <c r="P27" i="5"/>
  <c r="O12" i="5"/>
  <c r="S12" i="5"/>
  <c r="P12" i="5"/>
  <c r="L23" i="5"/>
  <c r="P25" i="5"/>
  <c r="S25" i="5"/>
  <c r="O26" i="5"/>
  <c r="L62" i="8"/>
  <c r="K31" i="5"/>
  <c r="S28" i="5"/>
  <c r="G36" i="5"/>
  <c r="Z46" i="5"/>
  <c r="R46" i="5"/>
  <c r="AB46" i="5"/>
  <c r="P35" i="5"/>
  <c r="K28" i="5"/>
  <c r="H62" i="8"/>
  <c r="I62" i="8"/>
  <c r="I23" i="5"/>
  <c r="I36" i="5" s="1"/>
  <c r="J31" i="5"/>
  <c r="J36" i="5" s="1"/>
  <c r="S34" i="5" l="1"/>
  <c r="P13" i="5"/>
  <c r="H36" i="5"/>
  <c r="H40" i="5" s="1"/>
  <c r="P34" i="5"/>
  <c r="T46" i="5"/>
  <c r="P16" i="5"/>
  <c r="S16" i="5"/>
  <c r="P9" i="5"/>
  <c r="O23" i="5"/>
  <c r="P23" i="5"/>
  <c r="R66" i="8"/>
  <c r="L77" i="8"/>
  <c r="O65" i="8"/>
  <c r="P31" i="5"/>
  <c r="O31" i="5"/>
  <c r="O36" i="5"/>
  <c r="L36" i="5"/>
  <c r="S36" i="5" l="1"/>
  <c r="P3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R1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MASIH MANUAL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V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MASIH MANUAL</t>
        </r>
      </text>
    </comment>
  </commentList>
</comments>
</file>

<file path=xl/sharedStrings.xml><?xml version="1.0" encoding="utf-8"?>
<sst xmlns="http://schemas.openxmlformats.org/spreadsheetml/2006/main" count="915" uniqueCount="183">
  <si>
    <t>REKAP PENETAPAN OPD BARU</t>
  </si>
  <si>
    <t>PERIODE TANGGAL :</t>
  </si>
  <si>
    <t>No Urut</t>
  </si>
  <si>
    <t xml:space="preserve">Kode Unit </t>
  </si>
  <si>
    <t>Kode Lokasi</t>
  </si>
  <si>
    <t xml:space="preserve">Nama SKPD </t>
  </si>
  <si>
    <t>Tanah</t>
  </si>
  <si>
    <t>JALAN DAN IRIGASI</t>
  </si>
  <si>
    <t>JUMLAH</t>
  </si>
  <si>
    <t>Alat besar</t>
  </si>
  <si>
    <t>Alat angkut</t>
  </si>
  <si>
    <t>Alat bengkel</t>
  </si>
  <si>
    <t>Alat Pertanian</t>
  </si>
  <si>
    <t>alat kantor</t>
  </si>
  <si>
    <t>Alat Studio</t>
  </si>
  <si>
    <t>Alat Kedokteran</t>
  </si>
  <si>
    <t>Alat Laborat</t>
  </si>
  <si>
    <t>Alat Persenjataan</t>
  </si>
  <si>
    <t>Bangunan gedung</t>
  </si>
  <si>
    <t>Monumen</t>
  </si>
  <si>
    <t>Jalan,jembatan</t>
  </si>
  <si>
    <t>Bangunan air</t>
  </si>
  <si>
    <t>Instalasi</t>
  </si>
  <si>
    <t>jaringan</t>
  </si>
  <si>
    <t>Buku</t>
  </si>
  <si>
    <t>brg brcorak keb</t>
  </si>
  <si>
    <t>Konstruksi</t>
  </si>
  <si>
    <t> </t>
  </si>
  <si>
    <r>
      <t>DINAS PENDIDIKAN  </t>
    </r>
    <r>
      <rPr>
        <b/>
        <sz val="7"/>
        <color theme="1"/>
        <rFont val="Arial Narrow"/>
        <family val="2"/>
      </rPr>
      <t xml:space="preserve"> </t>
    </r>
  </si>
  <si>
    <r>
      <t>DINAS KESEHATAN  </t>
    </r>
    <r>
      <rPr>
        <b/>
        <sz val="7"/>
        <color theme="1"/>
        <rFont val="Arial Narrow"/>
        <family val="2"/>
      </rPr>
      <t xml:space="preserve"> </t>
    </r>
  </si>
  <si>
    <r>
      <t>RUMAH SAKIT UMUM DAERAH  </t>
    </r>
    <r>
      <rPr>
        <b/>
        <sz val="7"/>
        <color theme="1"/>
        <rFont val="Arial Narrow"/>
        <family val="2"/>
      </rPr>
      <t xml:space="preserve"> </t>
    </r>
  </si>
  <si>
    <t>DINAS PEKERJAAN UMUM DAN PENATAAN RUANG</t>
  </si>
  <si>
    <t xml:space="preserve">BADAN PERENCANAAN PEMBANGUNAN DAERAH </t>
  </si>
  <si>
    <t>DINAS PERHUBUNGAN</t>
  </si>
  <si>
    <t>DINAS KOMUNIKASI DAN INFORMATIKA</t>
  </si>
  <si>
    <t>DINAS LINGKUNGAN HIDUP</t>
  </si>
  <si>
    <t>DINAS KEPENDUDUKAN DAN PENCATATAN SIPIL</t>
  </si>
  <si>
    <t>DINAS PENGENDALIAN PENDUDUK, KELUARGA BERENCANA DAN PEMBERDAYAAN PEREMPUAN,PERLINDUNGAN ANAK</t>
  </si>
  <si>
    <t>DINAS SOSIAL</t>
  </si>
  <si>
    <t>DINAS KOPERASI DAN USAHA MIKRO</t>
  </si>
  <si>
    <t>DINAS PERINDUSTRIAN DAN PERDAGANGAN</t>
  </si>
  <si>
    <t>DINAS PARIWISATA, KEPEMUDAAN DAN OLAHRAGA</t>
  </si>
  <si>
    <r>
      <t>BADAN KESATUAN BANGSA, POLITIK DAN PERLINDUNGAN MASYARAKAT  </t>
    </r>
    <r>
      <rPr>
        <b/>
        <sz val="7"/>
        <color theme="1"/>
        <rFont val="Arial Narrow"/>
        <family val="2"/>
      </rPr>
      <t xml:space="preserve"> </t>
    </r>
  </si>
  <si>
    <r>
      <t>SATUAN POLISI PAMONG PRAJA  </t>
    </r>
    <r>
      <rPr>
        <b/>
        <sz val="7"/>
        <color theme="1"/>
        <rFont val="Arial Narrow"/>
        <family val="2"/>
      </rPr>
      <t xml:space="preserve"> </t>
    </r>
  </si>
  <si>
    <r>
      <t>BADAN PENAGGULANGAN BENCANA DAERAH  </t>
    </r>
    <r>
      <rPr>
        <b/>
        <sz val="7"/>
        <color theme="1"/>
        <rFont val="Arial Narrow"/>
        <family val="2"/>
      </rPr>
      <t xml:space="preserve"> </t>
    </r>
  </si>
  <si>
    <r>
      <t>SEKRETARIAT DAERAH  </t>
    </r>
    <r>
      <rPr>
        <b/>
        <sz val="7"/>
        <color theme="1"/>
        <rFont val="Arial Narrow"/>
        <family val="2"/>
      </rPr>
      <t xml:space="preserve"> </t>
    </r>
  </si>
  <si>
    <r>
      <t>SEKRETARIAT DPRD  </t>
    </r>
    <r>
      <rPr>
        <b/>
        <sz val="7"/>
        <color theme="1"/>
        <rFont val="Arial Narrow"/>
        <family val="2"/>
      </rPr>
      <t xml:space="preserve"> </t>
    </r>
  </si>
  <si>
    <t>BPKAD</t>
  </si>
  <si>
    <t>BAPPENDA</t>
  </si>
  <si>
    <t>BADAN PENELITIAN DAN PENGEMBANGAN DAERAH</t>
  </si>
  <si>
    <r>
      <t>INSPEKTORAT  </t>
    </r>
    <r>
      <rPr>
        <b/>
        <sz val="7"/>
        <color theme="1"/>
        <rFont val="Arial Narrow"/>
        <family val="2"/>
      </rPr>
      <t xml:space="preserve"> </t>
    </r>
  </si>
  <si>
    <t>BADAN KEPEGAWAIAN, PENDIDIKAN DAN PELATIHAN</t>
  </si>
  <si>
    <t>DINAS PENANAMAN MODAL DAN PELAYANAN TERPADU SATU PINTU</t>
  </si>
  <si>
    <r>
      <t>KANTOR KECAMATAN PACITAN  </t>
    </r>
    <r>
      <rPr>
        <b/>
        <sz val="7"/>
        <color theme="1"/>
        <rFont val="Arial Narrow"/>
        <family val="2"/>
      </rPr>
      <t xml:space="preserve"> </t>
    </r>
  </si>
  <si>
    <r>
      <t>KANTOR KECAMATAN KEBONAGUNG  </t>
    </r>
    <r>
      <rPr>
        <b/>
        <sz val="7"/>
        <color theme="1"/>
        <rFont val="Arial Narrow"/>
        <family val="2"/>
      </rPr>
      <t xml:space="preserve"> </t>
    </r>
  </si>
  <si>
    <r>
      <t>KANTOR KECAMATAN TULAKAN  </t>
    </r>
    <r>
      <rPr>
        <b/>
        <sz val="7"/>
        <color theme="1"/>
        <rFont val="Arial Narrow"/>
        <family val="2"/>
      </rPr>
      <t xml:space="preserve"> </t>
    </r>
  </si>
  <si>
    <r>
      <t>KANTOR KECAMATAN NGADIROJO  </t>
    </r>
    <r>
      <rPr>
        <b/>
        <sz val="7"/>
        <color theme="1"/>
        <rFont val="Arial Narrow"/>
        <family val="2"/>
      </rPr>
      <t xml:space="preserve"> </t>
    </r>
  </si>
  <si>
    <r>
      <t>KANTOR KECAMATAN SUDIMORO  </t>
    </r>
    <r>
      <rPr>
        <b/>
        <sz val="7"/>
        <color theme="1"/>
        <rFont val="Arial Narrow"/>
        <family val="2"/>
      </rPr>
      <t xml:space="preserve"> </t>
    </r>
  </si>
  <si>
    <r>
      <t>KANTOR KECAMATAN ARJOSARI  </t>
    </r>
    <r>
      <rPr>
        <b/>
        <sz val="7"/>
        <color theme="1"/>
        <rFont val="Arial Narrow"/>
        <family val="2"/>
      </rPr>
      <t xml:space="preserve"> </t>
    </r>
  </si>
  <si>
    <r>
      <t>KANTOR KECAMATAN TEGALOMBO  </t>
    </r>
    <r>
      <rPr>
        <b/>
        <sz val="7"/>
        <color theme="1"/>
        <rFont val="Arial Narrow"/>
        <family val="2"/>
      </rPr>
      <t xml:space="preserve"> </t>
    </r>
  </si>
  <si>
    <r>
      <t>KANTOR KECAMATAN NAWANGAN  </t>
    </r>
    <r>
      <rPr>
        <b/>
        <sz val="7"/>
        <color theme="1"/>
        <rFont val="Arial Narrow"/>
        <family val="2"/>
      </rPr>
      <t xml:space="preserve"> </t>
    </r>
  </si>
  <si>
    <r>
      <t>KANTOR KECAMATAN BANDAR  </t>
    </r>
    <r>
      <rPr>
        <b/>
        <sz val="7"/>
        <color theme="1"/>
        <rFont val="Arial Narrow"/>
        <family val="2"/>
      </rPr>
      <t xml:space="preserve"> </t>
    </r>
  </si>
  <si>
    <r>
      <t>KANTOR KECAMATAN PRINGKUKU  </t>
    </r>
    <r>
      <rPr>
        <b/>
        <sz val="7"/>
        <color theme="1"/>
        <rFont val="Arial Narrow"/>
        <family val="2"/>
      </rPr>
      <t xml:space="preserve"> </t>
    </r>
  </si>
  <si>
    <r>
      <t>KANTOR KECAMATAN PUNUNG  </t>
    </r>
    <r>
      <rPr>
        <b/>
        <sz val="7"/>
        <color theme="1"/>
        <rFont val="Arial Narrow"/>
        <family val="2"/>
      </rPr>
      <t xml:space="preserve"> </t>
    </r>
  </si>
  <si>
    <r>
      <t>KANTOR KECAMATAN DONOROJO  </t>
    </r>
    <r>
      <rPr>
        <b/>
        <sz val="7"/>
        <color theme="1"/>
        <rFont val="Arial Narrow"/>
        <family val="2"/>
      </rPr>
      <t xml:space="preserve"> </t>
    </r>
  </si>
  <si>
    <r>
      <t>KELURAHAN PACITAN  </t>
    </r>
    <r>
      <rPr>
        <b/>
        <sz val="7"/>
        <color theme="1"/>
        <rFont val="Arial Narrow"/>
        <family val="2"/>
      </rPr>
      <t xml:space="preserve"> </t>
    </r>
  </si>
  <si>
    <r>
      <t>KELURAHAN PUCANGSEWU  </t>
    </r>
    <r>
      <rPr>
        <b/>
        <sz val="7"/>
        <color theme="1"/>
        <rFont val="Arial Narrow"/>
        <family val="2"/>
      </rPr>
      <t xml:space="preserve"> </t>
    </r>
  </si>
  <si>
    <r>
      <t>KELURAHAN SIDOHARJO  </t>
    </r>
    <r>
      <rPr>
        <b/>
        <sz val="7"/>
        <color theme="1"/>
        <rFont val="Arial Narrow"/>
        <family val="2"/>
      </rPr>
      <t xml:space="preserve"> </t>
    </r>
  </si>
  <si>
    <r>
      <t>KELURAHAN BALEHARJO  </t>
    </r>
    <r>
      <rPr>
        <b/>
        <sz val="7"/>
        <color theme="1"/>
        <rFont val="Arial Narrow"/>
        <family val="2"/>
      </rPr>
      <t xml:space="preserve"> </t>
    </r>
  </si>
  <si>
    <r>
      <t>KELURAHAN PLOSO  </t>
    </r>
    <r>
      <rPr>
        <b/>
        <sz val="7"/>
        <color theme="1"/>
        <rFont val="Arial Narrow"/>
        <family val="2"/>
      </rPr>
      <t xml:space="preserve"> </t>
    </r>
  </si>
  <si>
    <t>DINAS PANGAN</t>
  </si>
  <si>
    <t>DINAS PEMBERDAYAAN MASYARAKAT DAN DESA</t>
  </si>
  <si>
    <t>DINAS PERPUSTAKAAN</t>
  </si>
  <si>
    <t>DINAS PERTANIAN</t>
  </si>
  <si>
    <t>DINAS PERUMAHAN, KAWASAN PERMUKIMAN DAN PERTANAHAN</t>
  </si>
  <si>
    <t xml:space="preserve">DINAS PERIKANAN </t>
  </si>
  <si>
    <t> Jumlah Total</t>
  </si>
  <si>
    <t xml:space="preserve">PACITAN, </t>
  </si>
  <si>
    <t>PENGELOLA BARANG</t>
  </si>
  <si>
    <t>Drs. SUKO WIYONO,MM</t>
  </si>
  <si>
    <t>Pembina Utama Madya</t>
  </si>
  <si>
    <t>NIP.19591017 198503 1 015</t>
  </si>
  <si>
    <t>Harga</t>
  </si>
  <si>
    <t xml:space="preserve">Jumlah </t>
  </si>
  <si>
    <t>Hewan Ternak</t>
  </si>
  <si>
    <t>Jumlah Barang</t>
  </si>
  <si>
    <t>KABUPATEN   </t>
  </si>
  <si>
    <t>: </t>
  </si>
  <si>
    <t>KABUPATEN PACITAN</t>
  </si>
  <si>
    <t>PROVINSI</t>
  </si>
  <si>
    <t>JAWA TIMUR</t>
  </si>
  <si>
    <t>REKAPITULASI DAFTAR MUTASI BARANG INVENTARIS AUDITED</t>
  </si>
  <si>
    <t>Golongan</t>
  </si>
  <si>
    <t>Kode</t>
  </si>
  <si>
    <t xml:space="preserve">Nama Bidang Barang </t>
  </si>
  <si>
    <t>Keadaan Per 1 Januari</t>
  </si>
  <si>
    <t>Mutasi / Perubahan</t>
  </si>
  <si>
    <t>Ket</t>
  </si>
  <si>
    <t>Bidang</t>
  </si>
  <si>
    <t>Jumlah Harga</t>
  </si>
  <si>
    <t>Berkurang</t>
  </si>
  <si>
    <t>Bertambah</t>
  </si>
  <si>
    <t xml:space="preserve">Barang </t>
  </si>
  <si>
    <t>akt</t>
  </si>
  <si>
    <t>TANAH</t>
  </si>
  <si>
    <t>PERALATAN DAN MESIN</t>
  </si>
  <si>
    <t>ALAT-ALAT BESAR</t>
  </si>
  <si>
    <t>ALAT-ALAT ANGKUTAN</t>
  </si>
  <si>
    <t>di diknas</t>
  </si>
  <si>
    <t>ALAT BENGKEL DAN ALAT UKUR</t>
  </si>
  <si>
    <t>dppka</t>
  </si>
  <si>
    <t>ALAT PERTANIAN</t>
  </si>
  <si>
    <t>diknas</t>
  </si>
  <si>
    <t>ALAT KANTOR DAN RUMAH TANGGA</t>
  </si>
  <si>
    <t>diknas,dppka</t>
  </si>
  <si>
    <t>ALAT STUDIO DAN ALAT KOMUNIKASI</t>
  </si>
  <si>
    <t>ALAT-ALAT KEDOKTERAN</t>
  </si>
  <si>
    <t>ALAT LABORATORIUM</t>
  </si>
  <si>
    <t>ALAT-ALAT PERSENJATAAN / KEAMANAN</t>
  </si>
  <si>
    <t>GEDUNG DAN BANGUNAN</t>
  </si>
  <si>
    <t>BANGUNAN GEDUNG</t>
  </si>
  <si>
    <t>MONUMEN</t>
  </si>
  <si>
    <t>JALAN, IRIGASI DAN JARINGAN</t>
  </si>
  <si>
    <t>JALAN DAN JEMBATAN</t>
  </si>
  <si>
    <t>BANGUNAN AIR / IRIGASI</t>
  </si>
  <si>
    <t>INSTALASI</t>
  </si>
  <si>
    <t>JARINGAN</t>
  </si>
  <si>
    <t>ASSET TETAP LAINNYA</t>
  </si>
  <si>
    <t>BUKU DAN PERPUSTAKAAN</t>
  </si>
  <si>
    <t>BARANG BERCORAK KEBUDAYAAN</t>
  </si>
  <si>
    <t>HEWAN DAN TERNAK SERTA TANAMAN</t>
  </si>
  <si>
    <t>KONTRUKSI DALAM PENGERJAAN</t>
  </si>
  <si>
    <t>PENGELOLA BARANG MILIK DAERAH</t>
  </si>
  <si>
    <t>Drs. SUKO WIYONO, MM</t>
  </si>
  <si>
    <t>NIP. 19591017 198503 1 015</t>
  </si>
  <si>
    <t>KDP RSUD</t>
  </si>
  <si>
    <t>KDP BINAMARGA</t>
  </si>
  <si>
    <t>Pacitan, 30 Juni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</si>
  <si>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</si>
  <si>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</si>
  <si>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</si>
  <si>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</si>
  <si>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</si>
  <si>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KABUPATEN     : </t>
  </si>
  <si>
    <t>PROVINSI          :</t>
  </si>
  <si>
    <t>REKAPITULASI DAFTAR MUTASI BARANG PER SKPD AUDITED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</si>
  <si>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</si>
  <si>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</si>
  <si>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Pacitan, 31 Desember 2016</t>
  </si>
  <si>
    <t xml:space="preserve">                                   </t>
  </si>
  <si>
    <r>
      <t>DINAS PENDIDIKAN  </t>
    </r>
    <r>
      <rPr>
        <b/>
        <sz val="8"/>
        <color theme="1"/>
        <rFont val="Arial Narrow"/>
        <family val="2"/>
      </rPr>
      <t xml:space="preserve"> </t>
    </r>
  </si>
  <si>
    <r>
      <t>DINAS KESEHATAN  </t>
    </r>
    <r>
      <rPr>
        <b/>
        <sz val="8"/>
        <color theme="1"/>
        <rFont val="Arial Narrow"/>
        <family val="2"/>
      </rPr>
      <t xml:space="preserve"> </t>
    </r>
  </si>
  <si>
    <r>
      <t>RUMAH SAKIT UMUM DAERAH  </t>
    </r>
    <r>
      <rPr>
        <b/>
        <sz val="8"/>
        <color theme="1"/>
        <rFont val="Arial Narrow"/>
        <family val="2"/>
      </rPr>
      <t xml:space="preserve"> </t>
    </r>
  </si>
  <si>
    <r>
      <t>BADAN KESATUAN BANGSA, POLITIK DAN PERLINDUNGAN MASYARAKAT  </t>
    </r>
    <r>
      <rPr>
        <b/>
        <sz val="8"/>
        <color theme="1"/>
        <rFont val="Arial Narrow"/>
        <family val="2"/>
      </rPr>
      <t xml:space="preserve"> </t>
    </r>
  </si>
  <si>
    <r>
      <t>SATUAN POLISI PAMONG PRAJA  </t>
    </r>
    <r>
      <rPr>
        <b/>
        <sz val="8"/>
        <color theme="1"/>
        <rFont val="Arial Narrow"/>
        <family val="2"/>
      </rPr>
      <t xml:space="preserve"> </t>
    </r>
  </si>
  <si>
    <r>
      <t>BADAN PENAGGULANGAN BENCANA DAERAH  </t>
    </r>
    <r>
      <rPr>
        <b/>
        <sz val="8"/>
        <color theme="1"/>
        <rFont val="Arial Narrow"/>
        <family val="2"/>
      </rPr>
      <t xml:space="preserve"> </t>
    </r>
  </si>
  <si>
    <r>
      <t>SEKRETARIAT DAERAH  </t>
    </r>
    <r>
      <rPr>
        <b/>
        <sz val="8"/>
        <color theme="1"/>
        <rFont val="Arial Narrow"/>
        <family val="2"/>
      </rPr>
      <t xml:space="preserve"> </t>
    </r>
  </si>
  <si>
    <r>
      <t>SEKRETARIAT DPRD  </t>
    </r>
    <r>
      <rPr>
        <b/>
        <sz val="8"/>
        <color theme="1"/>
        <rFont val="Arial Narrow"/>
        <family val="2"/>
      </rPr>
      <t xml:space="preserve"> </t>
    </r>
  </si>
  <si>
    <r>
      <t>INSPEKTORAT  </t>
    </r>
    <r>
      <rPr>
        <b/>
        <sz val="8"/>
        <color theme="1"/>
        <rFont val="Arial Narrow"/>
        <family val="2"/>
      </rPr>
      <t xml:space="preserve"> </t>
    </r>
  </si>
  <si>
    <r>
      <t>KANTOR KECAMATAN PACITAN  </t>
    </r>
    <r>
      <rPr>
        <b/>
        <sz val="8"/>
        <color theme="1"/>
        <rFont val="Arial Narrow"/>
        <family val="2"/>
      </rPr>
      <t xml:space="preserve"> </t>
    </r>
  </si>
  <si>
    <r>
      <t>KANTOR KECAMATAN KEBONAGUNG  </t>
    </r>
    <r>
      <rPr>
        <b/>
        <sz val="8"/>
        <color theme="1"/>
        <rFont val="Arial Narrow"/>
        <family val="2"/>
      </rPr>
      <t xml:space="preserve"> </t>
    </r>
  </si>
  <si>
    <r>
      <t>KANTOR KECAMATAN TULAKAN  </t>
    </r>
    <r>
      <rPr>
        <b/>
        <sz val="8"/>
        <color theme="1"/>
        <rFont val="Arial Narrow"/>
        <family val="2"/>
      </rPr>
      <t xml:space="preserve"> </t>
    </r>
  </si>
  <si>
    <r>
      <t>KANTOR KECAMATAN NGADIROJO  </t>
    </r>
    <r>
      <rPr>
        <b/>
        <sz val="8"/>
        <color theme="1"/>
        <rFont val="Arial Narrow"/>
        <family val="2"/>
      </rPr>
      <t xml:space="preserve"> </t>
    </r>
  </si>
  <si>
    <r>
      <t>KANTOR KECAMATAN SUDIMORO  </t>
    </r>
    <r>
      <rPr>
        <b/>
        <sz val="8"/>
        <color theme="1"/>
        <rFont val="Arial Narrow"/>
        <family val="2"/>
      </rPr>
      <t xml:space="preserve"> </t>
    </r>
  </si>
  <si>
    <r>
      <t>KANTOR KECAMATAN ARJOSARI  </t>
    </r>
    <r>
      <rPr>
        <b/>
        <sz val="8"/>
        <color theme="1"/>
        <rFont val="Arial Narrow"/>
        <family val="2"/>
      </rPr>
      <t xml:space="preserve"> </t>
    </r>
  </si>
  <si>
    <r>
      <t>KANTOR KECAMATAN TEGALOMBO  </t>
    </r>
    <r>
      <rPr>
        <b/>
        <sz val="8"/>
        <color theme="1"/>
        <rFont val="Arial Narrow"/>
        <family val="2"/>
      </rPr>
      <t xml:space="preserve"> </t>
    </r>
  </si>
  <si>
    <r>
      <t>KANTOR KECAMATAN NAWANGAN  </t>
    </r>
    <r>
      <rPr>
        <b/>
        <sz val="8"/>
        <color theme="1"/>
        <rFont val="Arial Narrow"/>
        <family val="2"/>
      </rPr>
      <t xml:space="preserve"> </t>
    </r>
  </si>
  <si>
    <r>
      <t>KANTOR KECAMATAN BANDAR  </t>
    </r>
    <r>
      <rPr>
        <b/>
        <sz val="8"/>
        <color theme="1"/>
        <rFont val="Arial Narrow"/>
        <family val="2"/>
      </rPr>
      <t xml:space="preserve"> </t>
    </r>
  </si>
  <si>
    <r>
      <t>KANTOR KECAMATAN PRINGKUKU  </t>
    </r>
    <r>
      <rPr>
        <b/>
        <sz val="8"/>
        <color theme="1"/>
        <rFont val="Arial Narrow"/>
        <family val="2"/>
      </rPr>
      <t xml:space="preserve"> </t>
    </r>
  </si>
  <si>
    <r>
      <t>KANTOR KECAMATAN PUNUNG  </t>
    </r>
    <r>
      <rPr>
        <b/>
        <sz val="8"/>
        <color theme="1"/>
        <rFont val="Arial Narrow"/>
        <family val="2"/>
      </rPr>
      <t xml:space="preserve"> </t>
    </r>
  </si>
  <si>
    <r>
      <t>KANTOR KECAMATAN DONOROJO  </t>
    </r>
    <r>
      <rPr>
        <b/>
        <sz val="8"/>
        <color theme="1"/>
        <rFont val="Arial Narrow"/>
        <family val="2"/>
      </rPr>
      <t xml:space="preserve"> </t>
    </r>
  </si>
  <si>
    <r>
      <t>KELURAHAN PACITAN  </t>
    </r>
    <r>
      <rPr>
        <b/>
        <sz val="8"/>
        <color theme="1"/>
        <rFont val="Arial Narrow"/>
        <family val="2"/>
      </rPr>
      <t xml:space="preserve"> </t>
    </r>
  </si>
  <si>
    <r>
      <t>KELURAHAN PUCANGSEWU  </t>
    </r>
    <r>
      <rPr>
        <b/>
        <sz val="8"/>
        <color theme="1"/>
        <rFont val="Arial Narrow"/>
        <family val="2"/>
      </rPr>
      <t xml:space="preserve"> </t>
    </r>
  </si>
  <si>
    <r>
      <t>KELURAHAN SIDOHARJO  </t>
    </r>
    <r>
      <rPr>
        <b/>
        <sz val="8"/>
        <color theme="1"/>
        <rFont val="Arial Narrow"/>
        <family val="2"/>
      </rPr>
      <t xml:space="preserve"> </t>
    </r>
  </si>
  <si>
    <r>
      <t>KELURAHAN BALEHARJO  </t>
    </r>
    <r>
      <rPr>
        <b/>
        <sz val="8"/>
        <color theme="1"/>
        <rFont val="Arial Narrow"/>
        <family val="2"/>
      </rPr>
      <t xml:space="preserve"> </t>
    </r>
  </si>
  <si>
    <r>
      <t>KELURAHAN PLOSO  </t>
    </r>
    <r>
      <rPr>
        <b/>
        <sz val="8"/>
        <color theme="1"/>
        <rFont val="Arial Narrow"/>
        <family val="2"/>
      </rPr>
      <t xml:space="preserve"> </t>
    </r>
  </si>
  <si>
    <t>Keadaan Periode Tanggal : 01-01-2017 s/d 31-12-2017</t>
  </si>
  <si>
    <t>PERIODE TANGGAL : 01-01-2017 s/d 31-12-2017</t>
  </si>
  <si>
    <t xml:space="preserve">              </t>
  </si>
  <si>
    <t>KIB E</t>
  </si>
  <si>
    <t>KIB D</t>
  </si>
  <si>
    <t>KIB C</t>
  </si>
  <si>
    <t>KIB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</si>
</sst>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_ ;\-#,##0.00\ "/>
    <numFmt numFmtId="166" formatCode="_(* #,##0.00_);_(* \(#,##0.00\);_(* &quot;-&quot;_);_(@_)"/>
  </numFmts>
  <fonts count="4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u/>
      <sz val="7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7"/>
      <name val="Arial Narrow"/>
      <family val="2"/>
    </font>
    <font>
      <i/>
      <sz val="9"/>
      <color theme="1"/>
      <name val="Arial"/>
      <family val="2"/>
    </font>
    <font>
      <i/>
      <sz val="7"/>
      <color theme="1"/>
      <name val="Arial Narrow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b/>
      <u val="singleAccounting"/>
      <sz val="8"/>
      <color theme="1"/>
      <name val="Arial"/>
      <family val="2"/>
    </font>
    <font>
      <sz val="10"/>
      <name val="Arial"/>
      <family val="2"/>
    </font>
    <font>
      <sz val="11"/>
      <color theme="0"/>
      <name val="Calibri"/>
      <family val="2"/>
      <charset val="1"/>
      <scheme val="minor"/>
    </font>
    <font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charset val="1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b/>
      <sz val="9"/>
      <name val="Arial Narrow"/>
      <family val="2"/>
    </font>
    <font>
      <sz val="8"/>
      <color theme="1"/>
      <name val="Bookman Old Style"/>
      <family val="1"/>
    </font>
    <font>
      <sz val="8"/>
      <color theme="0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9"/>
      <color theme="0"/>
      <name val="Bookman Old Style"/>
      <family val="1"/>
    </font>
    <font>
      <sz val="9"/>
      <name val="Bookman Old Style"/>
      <family val="1"/>
    </font>
    <font>
      <b/>
      <u/>
      <sz val="9"/>
      <name val="Bookman Old Style"/>
      <family val="1"/>
    </font>
    <font>
      <sz val="10"/>
      <color theme="1"/>
      <name val="Arial"/>
      <family val="2"/>
    </font>
    <font>
      <b/>
      <u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u val="singleAccounting"/>
      <sz val="8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u/>
      <sz val="8"/>
      <name val="Arial Narrow"/>
      <family val="2"/>
    </font>
    <font>
      <sz val="8"/>
      <color theme="0"/>
      <name val="Arial"/>
      <family val="2"/>
    </font>
    <font>
      <sz val="7"/>
      <color theme="0"/>
      <name val="Arial Narrow"/>
      <family val="2"/>
    </font>
    <font>
      <sz val="9"/>
      <color theme="1"/>
      <name val="Arial"/>
      <family val="2"/>
    </font>
    <font>
      <sz val="9"/>
      <color theme="1"/>
      <name val="Calibri"/>
      <family val="2"/>
      <charset val="1"/>
      <scheme val="minor"/>
    </font>
    <font>
      <sz val="9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FFFFFF"/>
      </left>
      <right style="medium">
        <color rgb="FF666666"/>
      </right>
      <top style="medium">
        <color rgb="FFFFFFFF"/>
      </top>
      <bottom style="medium">
        <color rgb="FF66666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6666"/>
      </top>
      <bottom/>
      <diagonal/>
    </border>
    <border>
      <left/>
      <right style="medium">
        <color rgb="FF666666"/>
      </right>
      <top style="thin">
        <color indexed="64"/>
      </top>
      <bottom/>
      <diagonal/>
    </border>
    <border>
      <left style="medium">
        <color rgb="FF666666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9">
    <xf numFmtId="0" fontId="0" fillId="0" borderId="0" xfId="0"/>
    <xf numFmtId="3" fontId="4" fillId="2" borderId="0" xfId="0" applyNumberFormat="1" applyFont="1" applyFill="1" applyAlignment="1">
      <alignment vertical="center"/>
    </xf>
    <xf numFmtId="43" fontId="4" fillId="2" borderId="0" xfId="1" applyNumberFormat="1" applyFont="1" applyFill="1" applyAlignment="1">
      <alignment vertical="center"/>
    </xf>
    <xf numFmtId="3" fontId="3" fillId="2" borderId="11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horizontal="center" vertical="center"/>
    </xf>
    <xf numFmtId="43" fontId="4" fillId="2" borderId="11" xfId="1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vertical="center"/>
    </xf>
    <xf numFmtId="43" fontId="4" fillId="2" borderId="2" xfId="1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2" xfId="2" applyNumberFormat="1" applyFont="1" applyBorder="1" applyAlignment="1">
      <alignment vertical="center"/>
    </xf>
    <xf numFmtId="43" fontId="4" fillId="0" borderId="12" xfId="1" applyNumberFormat="1" applyFont="1" applyFill="1" applyBorder="1" applyAlignment="1">
      <alignment vertical="center"/>
    </xf>
    <xf numFmtId="4" fontId="6" fillId="2" borderId="0" xfId="0" applyNumberFormat="1" applyFont="1" applyFill="1"/>
    <xf numFmtId="43" fontId="6" fillId="2" borderId="0" xfId="0" applyNumberFormat="1" applyFont="1" applyFill="1"/>
    <xf numFmtId="4" fontId="6" fillId="0" borderId="11" xfId="0" applyNumberFormat="1" applyFont="1" applyBorder="1" applyAlignment="1">
      <alignment vertical="top"/>
    </xf>
    <xf numFmtId="3" fontId="4" fillId="0" borderId="13" xfId="2" applyNumberFormat="1" applyFont="1" applyBorder="1" applyAlignment="1">
      <alignment vertical="center"/>
    </xf>
    <xf numFmtId="43" fontId="7" fillId="0" borderId="12" xfId="1" applyNumberFormat="1" applyFont="1" applyFill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12" xfId="2" applyFont="1" applyBorder="1" applyAlignment="1">
      <alignment vertical="center" wrapText="1"/>
    </xf>
    <xf numFmtId="3" fontId="4" fillId="0" borderId="12" xfId="2" applyNumberFormat="1" applyFont="1" applyBorder="1" applyAlignment="1">
      <alignment vertical="center" wrapText="1"/>
    </xf>
    <xf numFmtId="3" fontId="4" fillId="0" borderId="8" xfId="2" applyNumberFormat="1" applyFont="1" applyBorder="1" applyAlignment="1">
      <alignment vertical="center" wrapText="1"/>
    </xf>
    <xf numFmtId="0" fontId="8" fillId="0" borderId="0" xfId="0" applyFont="1"/>
    <xf numFmtId="4" fontId="9" fillId="0" borderId="0" xfId="0" applyNumberFormat="1" applyFont="1"/>
    <xf numFmtId="3" fontId="4" fillId="0" borderId="14" xfId="0" applyNumberFormat="1" applyFont="1" applyFill="1" applyBorder="1" applyAlignment="1">
      <alignment horizontal="center" vertical="center"/>
    </xf>
    <xf numFmtId="43" fontId="4" fillId="0" borderId="16" xfId="1" applyNumberFormat="1" applyFont="1" applyFill="1" applyBorder="1" applyAlignment="1">
      <alignment vertical="center"/>
    </xf>
    <xf numFmtId="0" fontId="4" fillId="0" borderId="13" xfId="2" applyFont="1" applyBorder="1" applyAlignment="1">
      <alignment vertical="center"/>
    </xf>
    <xf numFmtId="43" fontId="4" fillId="0" borderId="0" xfId="1" applyNumberFormat="1" applyFont="1" applyFill="1" applyBorder="1" applyAlignment="1">
      <alignment vertical="center"/>
    </xf>
    <xf numFmtId="4" fontId="4" fillId="2" borderId="0" xfId="0" applyNumberFormat="1" applyFont="1" applyFill="1"/>
    <xf numFmtId="43" fontId="4" fillId="0" borderId="13" xfId="1" applyNumberFormat="1" applyFont="1" applyFill="1" applyBorder="1" applyAlignment="1">
      <alignment vertical="center"/>
    </xf>
    <xf numFmtId="39" fontId="7" fillId="2" borderId="12" xfId="3" applyNumberFormat="1" applyFont="1" applyFill="1" applyBorder="1" applyAlignment="1"/>
    <xf numFmtId="3" fontId="4" fillId="0" borderId="8" xfId="2" applyNumberFormat="1" applyFont="1" applyBorder="1" applyAlignment="1">
      <alignment vertical="center"/>
    </xf>
    <xf numFmtId="3" fontId="4" fillId="2" borderId="8" xfId="2" applyNumberFormat="1" applyFont="1" applyFill="1" applyBorder="1" applyAlignment="1">
      <alignment vertical="center"/>
    </xf>
    <xf numFmtId="165" fontId="4" fillId="0" borderId="2" xfId="1" applyNumberFormat="1" applyFont="1" applyBorder="1" applyAlignment="1"/>
    <xf numFmtId="165" fontId="4" fillId="0" borderId="13" xfId="1" applyNumberFormat="1" applyFont="1" applyBorder="1" applyAlignment="1"/>
    <xf numFmtId="3" fontId="4" fillId="0" borderId="13" xfId="2" applyNumberFormat="1" applyFont="1" applyBorder="1" applyAlignment="1">
      <alignment vertical="center" wrapText="1"/>
    </xf>
    <xf numFmtId="165" fontId="4" fillId="0" borderId="12" xfId="1" applyNumberFormat="1" applyFont="1" applyBorder="1" applyAlignment="1"/>
    <xf numFmtId="3" fontId="4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vertical="center"/>
    </xf>
    <xf numFmtId="43" fontId="4" fillId="2" borderId="10" xfId="1" applyNumberFormat="1" applyFont="1" applyFill="1" applyBorder="1" applyAlignment="1">
      <alignment vertical="center"/>
    </xf>
    <xf numFmtId="43" fontId="4" fillId="2" borderId="8" xfId="1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43" fontId="3" fillId="2" borderId="11" xfId="1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43" fontId="4" fillId="3" borderId="0" xfId="1" applyNumberFormat="1" applyFont="1" applyFill="1" applyBorder="1" applyAlignment="1">
      <alignment vertical="center"/>
    </xf>
    <xf numFmtId="43" fontId="4" fillId="3" borderId="0" xfId="1" applyNumberFormat="1" applyFont="1" applyFill="1" applyBorder="1" applyAlignment="1"/>
    <xf numFmtId="0" fontId="4" fillId="3" borderId="0" xfId="0" applyFont="1" applyFill="1"/>
    <xf numFmtId="3" fontId="6" fillId="2" borderId="0" xfId="0" applyNumberFormat="1" applyFont="1" applyFill="1" applyAlignment="1">
      <alignment vertical="center"/>
    </xf>
    <xf numFmtId="43" fontId="6" fillId="2" borderId="0" xfId="1" applyNumberFormat="1" applyFont="1" applyFill="1" applyAlignment="1">
      <alignment vertical="center"/>
    </xf>
    <xf numFmtId="43" fontId="11" fillId="2" borderId="0" xfId="1" applyNumberFormat="1" applyFont="1" applyFill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11" fillId="2" borderId="0" xfId="0" applyFont="1" applyFill="1"/>
    <xf numFmtId="43" fontId="12" fillId="2" borderId="0" xfId="1" applyNumberFormat="1" applyFont="1" applyFill="1" applyAlignment="1">
      <alignment horizontal="center" vertical="center"/>
    </xf>
    <xf numFmtId="3" fontId="4" fillId="0" borderId="17" xfId="2" applyNumberFormat="1" applyFont="1" applyBorder="1" applyAlignment="1">
      <alignment vertical="center" wrapText="1"/>
    </xf>
    <xf numFmtId="0" fontId="4" fillId="0" borderId="13" xfId="2" applyFont="1" applyBorder="1" applyAlignment="1">
      <alignment vertical="center" wrapText="1"/>
    </xf>
    <xf numFmtId="43" fontId="4" fillId="2" borderId="5" xfId="1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top"/>
    </xf>
    <xf numFmtId="165" fontId="4" fillId="0" borderId="8" xfId="1" applyNumberFormat="1" applyFont="1" applyBorder="1" applyAlignment="1"/>
    <xf numFmtId="43" fontId="4" fillId="2" borderId="3" xfId="1" applyNumberFormat="1" applyFont="1" applyFill="1" applyBorder="1" applyAlignment="1">
      <alignment horizontal="center" vertical="center"/>
    </xf>
    <xf numFmtId="43" fontId="4" fillId="0" borderId="8" xfId="1" applyNumberFormat="1" applyFont="1" applyFill="1" applyBorder="1" applyAlignment="1">
      <alignment vertical="center"/>
    </xf>
    <xf numFmtId="0" fontId="4" fillId="4" borderId="12" xfId="2" applyFont="1" applyFill="1" applyBorder="1" applyAlignment="1">
      <alignment vertical="center"/>
    </xf>
    <xf numFmtId="0" fontId="4" fillId="4" borderId="7" xfId="2" applyFont="1" applyFill="1" applyBorder="1" applyAlignment="1">
      <alignment vertical="center"/>
    </xf>
    <xf numFmtId="3" fontId="4" fillId="4" borderId="12" xfId="2" applyNumberFormat="1" applyFont="1" applyFill="1" applyBorder="1" applyAlignment="1">
      <alignment vertical="center" wrapText="1"/>
    </xf>
    <xf numFmtId="3" fontId="4" fillId="4" borderId="8" xfId="2" applyNumberFormat="1" applyFont="1" applyFill="1" applyBorder="1" applyAlignment="1">
      <alignment vertical="center" wrapText="1"/>
    </xf>
    <xf numFmtId="3" fontId="4" fillId="4" borderId="15" xfId="2" applyNumberFormat="1" applyFont="1" applyFill="1" applyBorder="1" applyAlignment="1">
      <alignment vertical="center" wrapText="1"/>
    </xf>
    <xf numFmtId="3" fontId="4" fillId="4" borderId="13" xfId="2" applyNumberFormat="1" applyFont="1" applyFill="1" applyBorder="1" applyAlignment="1">
      <alignment vertical="center"/>
    </xf>
    <xf numFmtId="0" fontId="4" fillId="4" borderId="13" xfId="2" applyFont="1" applyFill="1" applyBorder="1" applyAlignment="1">
      <alignment vertical="center"/>
    </xf>
    <xf numFmtId="0" fontId="4" fillId="4" borderId="12" xfId="2" applyFont="1" applyFill="1" applyBorder="1" applyAlignment="1">
      <alignment vertical="center" wrapText="1"/>
    </xf>
    <xf numFmtId="3" fontId="4" fillId="4" borderId="12" xfId="2" applyNumberFormat="1" applyFont="1" applyFill="1" applyBorder="1" applyAlignment="1">
      <alignment vertical="center"/>
    </xf>
    <xf numFmtId="3" fontId="4" fillId="4" borderId="13" xfId="2" applyNumberFormat="1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vertical="top"/>
    </xf>
    <xf numFmtId="0" fontId="10" fillId="2" borderId="0" xfId="0" applyFont="1" applyFill="1"/>
    <xf numFmtId="3" fontId="4" fillId="2" borderId="8" xfId="2" applyNumberFormat="1" applyFont="1" applyFill="1" applyBorder="1" applyAlignment="1">
      <alignment vertical="center" wrapText="1"/>
    </xf>
    <xf numFmtId="43" fontId="4" fillId="0" borderId="7" xfId="1" applyNumberFormat="1" applyFont="1" applyFill="1" applyBorder="1" applyAlignment="1">
      <alignment vertical="center"/>
    </xf>
    <xf numFmtId="0" fontId="13" fillId="0" borderId="0" xfId="0" applyFont="1"/>
    <xf numFmtId="43" fontId="4" fillId="2" borderId="3" xfId="1" applyNumberFormat="1" applyFont="1" applyFill="1" applyBorder="1" applyAlignment="1">
      <alignment horizontal="center" vertical="center"/>
    </xf>
    <xf numFmtId="43" fontId="12" fillId="2" borderId="0" xfId="1" applyNumberFormat="1" applyFont="1" applyFill="1" applyAlignment="1">
      <alignment horizontal="center" vertical="center"/>
    </xf>
    <xf numFmtId="43" fontId="11" fillId="2" borderId="0" xfId="1" applyNumberFormat="1" applyFont="1" applyFill="1" applyAlignment="1">
      <alignment horizontal="center" vertical="center"/>
    </xf>
    <xf numFmtId="43" fontId="4" fillId="2" borderId="5" xfId="1" applyNumberFormat="1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0" xfId="0" applyFont="1"/>
    <xf numFmtId="3" fontId="15" fillId="0" borderId="0" xfId="0" applyNumberFormat="1" applyFont="1" applyAlignment="1"/>
    <xf numFmtId="4" fontId="15" fillId="0" borderId="0" xfId="0" applyNumberFormat="1" applyFont="1" applyAlignment="1"/>
    <xf numFmtId="4" fontId="0" fillId="0" borderId="0" xfId="0" applyNumberFormat="1"/>
    <xf numFmtId="0" fontId="18" fillId="0" borderId="21" xfId="0" applyFont="1" applyBorder="1" applyAlignment="1">
      <alignment horizontal="center" wrapText="1"/>
    </xf>
    <xf numFmtId="4" fontId="19" fillId="0" borderId="0" xfId="0" applyNumberFormat="1" applyFont="1"/>
    <xf numFmtId="0" fontId="19" fillId="0" borderId="0" xfId="0" applyFont="1"/>
    <xf numFmtId="0" fontId="20" fillId="0" borderId="0" xfId="0" applyFont="1"/>
    <xf numFmtId="0" fontId="18" fillId="0" borderId="26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3" fontId="18" fillId="0" borderId="28" xfId="0" applyNumberFormat="1" applyFont="1" applyBorder="1" applyAlignment="1">
      <alignment horizontal="center" wrapText="1"/>
    </xf>
    <xf numFmtId="4" fontId="18" fillId="0" borderId="28" xfId="0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3" fontId="21" fillId="0" borderId="28" xfId="0" applyNumberFormat="1" applyFont="1" applyBorder="1" applyAlignment="1">
      <alignment horizontal="center"/>
    </xf>
    <xf numFmtId="0" fontId="21" fillId="0" borderId="28" xfId="0" applyNumberFormat="1" applyFont="1" applyBorder="1" applyAlignment="1">
      <alignment horizontal="center"/>
    </xf>
    <xf numFmtId="4" fontId="21" fillId="0" borderId="28" xfId="0" applyNumberFormat="1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27" xfId="0" applyFont="1" applyBorder="1" applyAlignment="1">
      <alignment horizontal="center" vertical="top"/>
    </xf>
    <xf numFmtId="0" fontId="21" fillId="0" borderId="28" xfId="0" applyFont="1" applyBorder="1" applyAlignment="1">
      <alignment horizontal="center" vertical="top"/>
    </xf>
    <xf numFmtId="0" fontId="21" fillId="0" borderId="28" xfId="0" applyFont="1" applyBorder="1" applyAlignment="1">
      <alignment vertical="top"/>
    </xf>
    <xf numFmtId="3" fontId="21" fillId="0" borderId="28" xfId="0" applyNumberFormat="1" applyFont="1" applyBorder="1" applyAlignment="1">
      <alignment horizontal="right" vertical="top"/>
    </xf>
    <xf numFmtId="4" fontId="21" fillId="0" borderId="28" xfId="0" applyNumberFormat="1" applyFont="1" applyBorder="1" applyAlignment="1">
      <alignment vertical="top"/>
    </xf>
    <xf numFmtId="0" fontId="22" fillId="0" borderId="28" xfId="0" applyFont="1" applyBorder="1" applyAlignment="1">
      <alignment horizontal="right" vertical="top"/>
    </xf>
    <xf numFmtId="0" fontId="18" fillId="0" borderId="27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  <xf numFmtId="0" fontId="18" fillId="0" borderId="28" xfId="0" applyFont="1" applyBorder="1" applyAlignment="1">
      <alignment vertical="top"/>
    </xf>
    <xf numFmtId="3" fontId="18" fillId="0" borderId="28" xfId="0" applyNumberFormat="1" applyFont="1" applyBorder="1" applyAlignment="1">
      <alignment horizontal="right" vertical="top"/>
    </xf>
    <xf numFmtId="4" fontId="18" fillId="0" borderId="28" xfId="0" applyNumberFormat="1" applyFont="1" applyBorder="1" applyAlignment="1">
      <alignment horizontal="right" vertical="top"/>
    </xf>
    <xf numFmtId="0" fontId="19" fillId="0" borderId="28" xfId="0" applyFont="1" applyBorder="1" applyAlignment="1">
      <alignment vertical="top"/>
    </xf>
    <xf numFmtId="4" fontId="18" fillId="0" borderId="0" xfId="0" applyNumberFormat="1" applyFont="1"/>
    <xf numFmtId="4" fontId="20" fillId="0" borderId="0" xfId="0" applyNumberFormat="1" applyFont="1"/>
    <xf numFmtId="0" fontId="19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center" vertical="top"/>
    </xf>
    <xf numFmtId="3" fontId="19" fillId="0" borderId="28" xfId="0" applyNumberFormat="1" applyFont="1" applyBorder="1" applyAlignment="1">
      <alignment horizontal="right" vertical="top"/>
    </xf>
    <xf numFmtId="4" fontId="19" fillId="0" borderId="28" xfId="0" applyNumberFormat="1" applyFont="1" applyBorder="1" applyAlignment="1">
      <alignment horizontal="right" vertical="top"/>
    </xf>
    <xf numFmtId="4" fontId="20" fillId="5" borderId="0" xfId="0" applyNumberFormat="1" applyFont="1" applyFill="1"/>
    <xf numFmtId="3" fontId="18" fillId="0" borderId="29" xfId="0" applyNumberFormat="1" applyFont="1" applyBorder="1" applyAlignment="1">
      <alignment horizontal="right" vertical="top"/>
    </xf>
    <xf numFmtId="4" fontId="18" fillId="0" borderId="29" xfId="0" applyNumberFormat="1" applyFont="1" applyBorder="1" applyAlignment="1">
      <alignment horizontal="right" vertical="top"/>
    </xf>
    <xf numFmtId="3" fontId="19" fillId="0" borderId="0" xfId="0" applyNumberFormat="1" applyFont="1"/>
    <xf numFmtId="0" fontId="23" fillId="0" borderId="0" xfId="0" applyFont="1"/>
    <xf numFmtId="3" fontId="23" fillId="0" borderId="0" xfId="0" applyNumberFormat="1" applyFont="1"/>
    <xf numFmtId="4" fontId="23" fillId="0" borderId="0" xfId="0" applyNumberFormat="1" applyFont="1"/>
    <xf numFmtId="0" fontId="24" fillId="0" borderId="0" xfId="0" applyFont="1"/>
    <xf numFmtId="3" fontId="24" fillId="0" borderId="0" xfId="0" applyNumberFormat="1" applyFont="1"/>
    <xf numFmtId="4" fontId="24" fillId="0" borderId="0" xfId="0" applyNumberFormat="1" applyFont="1"/>
    <xf numFmtId="0" fontId="25" fillId="0" borderId="0" xfId="0" applyFont="1" applyAlignment="1"/>
    <xf numFmtId="3" fontId="25" fillId="0" borderId="0" xfId="0" applyNumberFormat="1" applyFont="1" applyAlignment="1">
      <alignment horizontal="center"/>
    </xf>
    <xf numFmtId="4" fontId="25" fillId="0" borderId="0" xfId="0" applyNumberFormat="1" applyFont="1" applyAlignment="1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4" fontId="27" fillId="0" borderId="0" xfId="0" applyNumberFormat="1" applyFont="1"/>
    <xf numFmtId="0" fontId="28" fillId="0" borderId="0" xfId="0" applyFont="1" applyAlignment="1"/>
    <xf numFmtId="3" fontId="28" fillId="0" borderId="0" xfId="0" applyNumberFormat="1" applyFont="1" applyAlignment="1">
      <alignment horizontal="center"/>
    </xf>
    <xf numFmtId="4" fontId="28" fillId="0" borderId="0" xfId="0" applyNumberFormat="1" applyFont="1" applyAlignment="1"/>
    <xf numFmtId="0" fontId="29" fillId="0" borderId="0" xfId="0" applyFont="1"/>
    <xf numFmtId="0" fontId="30" fillId="0" borderId="0" xfId="0" applyFont="1"/>
    <xf numFmtId="3" fontId="30" fillId="0" borderId="0" xfId="0" applyNumberFormat="1" applyFont="1"/>
    <xf numFmtId="4" fontId="30" fillId="0" borderId="0" xfId="0" applyNumberFormat="1" applyFont="1"/>
    <xf numFmtId="0" fontId="31" fillId="0" borderId="0" xfId="0" applyFont="1"/>
    <xf numFmtId="3" fontId="32" fillId="0" borderId="0" xfId="0" applyNumberFormat="1" applyFont="1" applyAlignment="1">
      <alignment horizontal="center"/>
    </xf>
    <xf numFmtId="3" fontId="15" fillId="0" borderId="0" xfId="0" applyNumberFormat="1" applyFont="1"/>
    <xf numFmtId="4" fontId="15" fillId="0" borderId="0" xfId="0" applyNumberFormat="1" applyFont="1"/>
    <xf numFmtId="0" fontId="14" fillId="0" borderId="0" xfId="0" applyFont="1"/>
    <xf numFmtId="3" fontId="14" fillId="0" borderId="0" xfId="0" applyNumberFormat="1" applyFont="1"/>
    <xf numFmtId="4" fontId="14" fillId="0" borderId="0" xfId="0" applyNumberFormat="1" applyFont="1"/>
    <xf numFmtId="3" fontId="0" fillId="0" borderId="0" xfId="0" applyNumberFormat="1"/>
    <xf numFmtId="4" fontId="19" fillId="5" borderId="28" xfId="0" applyNumberFormat="1" applyFont="1" applyFill="1" applyBorder="1" applyAlignment="1">
      <alignment horizontal="right" vertical="top"/>
    </xf>
    <xf numFmtId="0" fontId="33" fillId="0" borderId="0" xfId="0" applyFont="1"/>
    <xf numFmtId="3" fontId="19" fillId="2" borderId="0" xfId="0" applyNumberFormat="1" applyFont="1" applyFill="1" applyAlignment="1">
      <alignment vertical="center"/>
    </xf>
    <xf numFmtId="3" fontId="19" fillId="2" borderId="0" xfId="1" applyNumberFormat="1" applyFont="1" applyFill="1" applyAlignment="1">
      <alignment vertical="center"/>
    </xf>
    <xf numFmtId="3" fontId="19" fillId="2" borderId="5" xfId="1" applyNumberFormat="1" applyFont="1" applyFill="1" applyBorder="1" applyAlignment="1">
      <alignment horizontal="center" vertical="center"/>
    </xf>
    <xf numFmtId="3" fontId="19" fillId="2" borderId="3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11" xfId="1" applyNumberFormat="1" applyFont="1" applyFill="1" applyBorder="1" applyAlignment="1">
      <alignment horizontal="center" vertical="center"/>
    </xf>
    <xf numFmtId="3" fontId="19" fillId="2" borderId="11" xfId="1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vertical="center"/>
    </xf>
    <xf numFmtId="3" fontId="19" fillId="2" borderId="2" xfId="1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horizontal="center" vertical="center"/>
    </xf>
    <xf numFmtId="3" fontId="19" fillId="0" borderId="12" xfId="2" applyNumberFormat="1" applyFont="1" applyBorder="1" applyAlignment="1">
      <alignment vertical="center"/>
    </xf>
    <xf numFmtId="3" fontId="19" fillId="0" borderId="8" xfId="2" applyNumberFormat="1" applyFont="1" applyBorder="1" applyAlignment="1">
      <alignment vertical="center"/>
    </xf>
    <xf numFmtId="3" fontId="19" fillId="2" borderId="8" xfId="1" applyNumberFormat="1" applyFont="1" applyFill="1" applyBorder="1" applyAlignment="1">
      <alignment vertical="center"/>
    </xf>
    <xf numFmtId="3" fontId="19" fillId="0" borderId="12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19" fillId="0" borderId="8" xfId="1" applyNumberFormat="1" applyFont="1" applyFill="1" applyBorder="1" applyAlignment="1">
      <alignment vertical="center"/>
    </xf>
    <xf numFmtId="3" fontId="19" fillId="0" borderId="13" xfId="2" applyNumberFormat="1" applyFont="1" applyBorder="1" applyAlignment="1">
      <alignment vertical="center"/>
    </xf>
    <xf numFmtId="3" fontId="23" fillId="0" borderId="12" xfId="1" applyNumberFormat="1" applyFont="1" applyFill="1" applyBorder="1" applyAlignment="1">
      <alignment vertical="center"/>
    </xf>
    <xf numFmtId="3" fontId="19" fillId="4" borderId="12" xfId="2" applyNumberFormat="1" applyFont="1" applyFill="1" applyBorder="1" applyAlignment="1">
      <alignment vertical="center"/>
    </xf>
    <xf numFmtId="3" fontId="19" fillId="4" borderId="7" xfId="2" applyNumberFormat="1" applyFont="1" applyFill="1" applyBorder="1" applyAlignment="1">
      <alignment vertical="center"/>
    </xf>
    <xf numFmtId="3" fontId="19" fillId="0" borderId="7" xfId="2" applyNumberFormat="1" applyFont="1" applyBorder="1" applyAlignment="1">
      <alignment vertical="center"/>
    </xf>
    <xf numFmtId="3" fontId="19" fillId="0" borderId="12" xfId="2" applyNumberFormat="1" applyFont="1" applyBorder="1" applyAlignment="1">
      <alignment vertical="center" wrapText="1"/>
    </xf>
    <xf numFmtId="3" fontId="19" fillId="4" borderId="12" xfId="2" applyNumberFormat="1" applyFont="1" applyFill="1" applyBorder="1" applyAlignment="1">
      <alignment vertical="center" wrapText="1"/>
    </xf>
    <xf numFmtId="3" fontId="19" fillId="4" borderId="8" xfId="2" applyNumberFormat="1" applyFont="1" applyFill="1" applyBorder="1" applyAlignment="1">
      <alignment vertical="center" wrapText="1"/>
    </xf>
    <xf numFmtId="3" fontId="19" fillId="0" borderId="8" xfId="2" applyNumberFormat="1" applyFont="1" applyBorder="1" applyAlignment="1">
      <alignment vertical="center" wrapText="1"/>
    </xf>
    <xf numFmtId="3" fontId="35" fillId="0" borderId="0" xfId="0" applyNumberFormat="1" applyFont="1"/>
    <xf numFmtId="3" fontId="19" fillId="4" borderId="15" xfId="2" applyNumberFormat="1" applyFont="1" applyFill="1" applyBorder="1" applyAlignment="1">
      <alignment vertical="center" wrapText="1"/>
    </xf>
    <xf numFmtId="3" fontId="19" fillId="0" borderId="17" xfId="2" applyNumberFormat="1" applyFont="1" applyBorder="1" applyAlignment="1">
      <alignment vertical="center" wrapText="1"/>
    </xf>
    <xf numFmtId="3" fontId="19" fillId="0" borderId="16" xfId="1" applyNumberFormat="1" applyFont="1" applyFill="1" applyBorder="1" applyAlignment="1">
      <alignment vertical="center"/>
    </xf>
    <xf numFmtId="3" fontId="19" fillId="2" borderId="8" xfId="2" applyNumberFormat="1" applyFont="1" applyFill="1" applyBorder="1" applyAlignment="1">
      <alignment vertical="center" wrapText="1"/>
    </xf>
    <xf numFmtId="3" fontId="19" fillId="4" borderId="13" xfId="2" applyNumberFormat="1" applyFont="1" applyFill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3" fontId="19" fillId="2" borderId="0" xfId="0" applyNumberFormat="1" applyFont="1" applyFill="1"/>
    <xf numFmtId="3" fontId="19" fillId="0" borderId="13" xfId="2" applyNumberFormat="1" applyFont="1" applyBorder="1" applyAlignment="1">
      <alignment vertical="center" wrapText="1"/>
    </xf>
    <xf numFmtId="3" fontId="19" fillId="0" borderId="13" xfId="1" applyNumberFormat="1" applyFont="1" applyFill="1" applyBorder="1" applyAlignment="1">
      <alignment vertical="center"/>
    </xf>
    <xf numFmtId="3" fontId="23" fillId="2" borderId="12" xfId="3" applyNumberFormat="1" applyFont="1" applyFill="1" applyBorder="1" applyAlignment="1"/>
    <xf numFmtId="3" fontId="19" fillId="2" borderId="8" xfId="2" applyNumberFormat="1" applyFont="1" applyFill="1" applyBorder="1" applyAlignment="1">
      <alignment vertical="center"/>
    </xf>
    <xf numFmtId="3" fontId="19" fillId="0" borderId="2" xfId="1" applyNumberFormat="1" applyFont="1" applyBorder="1" applyAlignment="1"/>
    <xf numFmtId="3" fontId="19" fillId="0" borderId="8" xfId="1" applyNumberFormat="1" applyFont="1" applyBorder="1" applyAlignment="1"/>
    <xf numFmtId="3" fontId="19" fillId="0" borderId="13" xfId="1" applyNumberFormat="1" applyFont="1" applyBorder="1" applyAlignment="1"/>
    <xf numFmtId="3" fontId="19" fillId="0" borderId="12" xfId="1" applyNumberFormat="1" applyFont="1" applyBorder="1" applyAlignment="1"/>
    <xf numFmtId="3" fontId="19" fillId="4" borderId="13" xfId="2" applyNumberFormat="1" applyFont="1" applyFill="1" applyBorder="1" applyAlignment="1">
      <alignment vertical="center" wrapText="1"/>
    </xf>
    <xf numFmtId="3" fontId="19" fillId="2" borderId="10" xfId="0" applyNumberFormat="1" applyFont="1" applyFill="1" applyBorder="1" applyAlignment="1">
      <alignment horizontal="center" vertical="center"/>
    </xf>
    <xf numFmtId="3" fontId="19" fillId="2" borderId="10" xfId="0" applyNumberFormat="1" applyFont="1" applyFill="1" applyBorder="1" applyAlignment="1">
      <alignment vertical="center"/>
    </xf>
    <xf numFmtId="3" fontId="19" fillId="2" borderId="10" xfId="1" applyNumberFormat="1" applyFont="1" applyFill="1" applyBorder="1" applyAlignment="1">
      <alignment vertical="center"/>
    </xf>
    <xf numFmtId="3" fontId="18" fillId="2" borderId="11" xfId="0" applyNumberFormat="1" applyFont="1" applyFill="1" applyBorder="1" applyAlignment="1">
      <alignment vertical="center"/>
    </xf>
    <xf numFmtId="3" fontId="18" fillId="2" borderId="11" xfId="1" applyNumberFormat="1" applyFont="1" applyFill="1" applyBorder="1" applyAlignment="1">
      <alignment vertical="center"/>
    </xf>
    <xf numFmtId="3" fontId="19" fillId="3" borderId="0" xfId="1" applyNumberFormat="1" applyFont="1" applyFill="1" applyBorder="1" applyAlignment="1">
      <alignment vertical="center"/>
    </xf>
    <xf numFmtId="3" fontId="19" fillId="3" borderId="0" xfId="1" applyNumberFormat="1" applyFont="1" applyFill="1" applyBorder="1" applyAlignment="1"/>
    <xf numFmtId="3" fontId="19" fillId="3" borderId="0" xfId="0" applyNumberFormat="1" applyFont="1" applyFill="1"/>
    <xf numFmtId="3" fontId="19" fillId="0" borderId="11" xfId="0" applyNumberFormat="1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3" fontId="23" fillId="2" borderId="0" xfId="0" applyNumberFormat="1" applyFont="1" applyFill="1"/>
    <xf numFmtId="3" fontId="19" fillId="2" borderId="0" xfId="0" applyNumberFormat="1" applyFont="1" applyFill="1" applyBorder="1" applyAlignment="1">
      <alignment vertical="center"/>
    </xf>
    <xf numFmtId="3" fontId="18" fillId="2" borderId="0" xfId="1" applyNumberFormat="1" applyFont="1" applyFill="1" applyAlignment="1">
      <alignment horizontal="center" vertical="center"/>
    </xf>
    <xf numFmtId="3" fontId="18" fillId="2" borderId="0" xfId="1" applyNumberFormat="1" applyFont="1" applyFill="1" applyAlignment="1">
      <alignment vertical="center"/>
    </xf>
    <xf numFmtId="3" fontId="18" fillId="2" borderId="0" xfId="0" applyNumberFormat="1" applyFont="1" applyFill="1"/>
    <xf numFmtId="3" fontId="36" fillId="2" borderId="0" xfId="1" applyNumberFormat="1" applyFont="1" applyFill="1" applyAlignment="1">
      <alignment horizontal="center" vertical="center"/>
    </xf>
    <xf numFmtId="3" fontId="4" fillId="2" borderId="12" xfId="0" applyNumberFormat="1" applyFont="1" applyFill="1" applyBorder="1" applyAlignment="1">
      <alignment horizontal="center" vertical="center"/>
    </xf>
    <xf numFmtId="3" fontId="4" fillId="2" borderId="12" xfId="2" applyNumberFormat="1" applyFont="1" applyFill="1" applyBorder="1" applyAlignment="1">
      <alignment vertical="center"/>
    </xf>
    <xf numFmtId="0" fontId="0" fillId="2" borderId="0" xfId="0" applyFill="1"/>
    <xf numFmtId="3" fontId="19" fillId="0" borderId="34" xfId="1" applyNumberFormat="1" applyFont="1" applyFill="1" applyBorder="1" applyAlignment="1">
      <alignment vertical="center"/>
    </xf>
    <xf numFmtId="3" fontId="19" fillId="0" borderId="2" xfId="1" applyNumberFormat="1" applyFont="1" applyFill="1" applyBorder="1" applyAlignment="1">
      <alignment vertical="center"/>
    </xf>
    <xf numFmtId="3" fontId="19" fillId="0" borderId="10" xfId="1" applyNumberFormat="1" applyFont="1" applyFill="1" applyBorder="1" applyAlignment="1">
      <alignment vertical="center"/>
    </xf>
    <xf numFmtId="3" fontId="19" fillId="0" borderId="4" xfId="0" applyNumberFormat="1" applyFont="1" applyBorder="1" applyAlignment="1">
      <alignment vertical="top"/>
    </xf>
    <xf numFmtId="3" fontId="23" fillId="2" borderId="0" xfId="3" applyNumberFormat="1" applyFont="1" applyFill="1" applyBorder="1" applyAlignment="1"/>
    <xf numFmtId="43" fontId="4" fillId="0" borderId="10" xfId="1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vertical="top"/>
    </xf>
    <xf numFmtId="39" fontId="10" fillId="2" borderId="0" xfId="3" applyNumberFormat="1" applyFont="1" applyFill="1" applyBorder="1" applyAlignment="1"/>
    <xf numFmtId="4" fontId="4" fillId="2" borderId="8" xfId="0" applyNumberFormat="1" applyFont="1" applyFill="1" applyBorder="1"/>
    <xf numFmtId="4" fontId="4" fillId="0" borderId="8" xfId="0" applyNumberFormat="1" applyFont="1" applyBorder="1"/>
    <xf numFmtId="43" fontId="4" fillId="0" borderId="35" xfId="1" applyNumberFormat="1" applyFont="1" applyFill="1" applyBorder="1" applyAlignment="1">
      <alignment vertical="center"/>
    </xf>
    <xf numFmtId="0" fontId="19" fillId="0" borderId="0" xfId="0" applyFont="1" applyAlignment="1"/>
    <xf numFmtId="3" fontId="19" fillId="0" borderId="0" xfId="0" applyNumberFormat="1" applyFont="1" applyAlignment="1"/>
    <xf numFmtId="4" fontId="19" fillId="0" borderId="0" xfId="0" applyNumberFormat="1" applyFont="1" applyAlignment="1"/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3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/>
    <xf numFmtId="3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/>
    <xf numFmtId="0" fontId="19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vertical="top"/>
    </xf>
    <xf numFmtId="4" fontId="19" fillId="0" borderId="11" xfId="0" applyNumberFormat="1" applyFont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2" borderId="11" xfId="0" applyFont="1" applyFill="1" applyBorder="1" applyAlignment="1">
      <alignment horizontal="center" vertical="top"/>
    </xf>
    <xf numFmtId="3" fontId="19" fillId="2" borderId="11" xfId="0" applyNumberFormat="1" applyFont="1" applyFill="1" applyBorder="1" applyAlignment="1">
      <alignment horizontal="right" vertical="top"/>
    </xf>
    <xf numFmtId="4" fontId="19" fillId="2" borderId="11" xfId="0" applyNumberFormat="1" applyFont="1" applyFill="1" applyBorder="1" applyAlignment="1">
      <alignment horizontal="right" vertical="top"/>
    </xf>
    <xf numFmtId="0" fontId="19" fillId="2" borderId="11" xfId="0" applyFont="1" applyFill="1" applyBorder="1" applyAlignment="1">
      <alignment vertical="top"/>
    </xf>
    <xf numFmtId="4" fontId="19" fillId="2" borderId="0" xfId="0" applyNumberFormat="1" applyFont="1" applyFill="1" applyBorder="1" applyAlignment="1">
      <alignment vertical="top"/>
    </xf>
    <xf numFmtId="4" fontId="19" fillId="2" borderId="0" xfId="0" applyNumberFormat="1" applyFont="1" applyFill="1"/>
    <xf numFmtId="0" fontId="19" fillId="2" borderId="0" xfId="0" applyFont="1" applyFill="1"/>
    <xf numFmtId="3" fontId="19" fillId="2" borderId="11" xfId="0" applyNumberFormat="1" applyFont="1" applyFill="1" applyBorder="1" applyAlignment="1">
      <alignment vertical="top"/>
    </xf>
    <xf numFmtId="4" fontId="19" fillId="2" borderId="11" xfId="0" applyNumberFormat="1" applyFont="1" applyFill="1" applyBorder="1" applyAlignment="1">
      <alignment vertical="top"/>
    </xf>
    <xf numFmtId="0" fontId="19" fillId="2" borderId="0" xfId="0" applyFont="1" applyFill="1" applyBorder="1" applyAlignment="1">
      <alignment vertical="top"/>
    </xf>
    <xf numFmtId="0" fontId="18" fillId="0" borderId="11" xfId="0" applyFont="1" applyBorder="1" applyAlignment="1"/>
    <xf numFmtId="3" fontId="18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9" fillId="0" borderId="0" xfId="0" applyNumberFormat="1" applyFont="1" applyBorder="1" applyAlignment="1">
      <alignment vertical="top"/>
    </xf>
    <xf numFmtId="3" fontId="18" fillId="0" borderId="0" xfId="0" applyNumberFormat="1" applyFont="1" applyBorder="1" applyAlignment="1">
      <alignment horizontal="right" vertical="top"/>
    </xf>
    <xf numFmtId="4" fontId="18" fillId="0" borderId="0" xfId="0" applyNumberFormat="1" applyFont="1" applyBorder="1" applyAlignment="1">
      <alignment horizontal="right" vertical="top"/>
    </xf>
    <xf numFmtId="3" fontId="23" fillId="0" borderId="0" xfId="0" applyNumberFormat="1" applyFont="1" applyAlignment="1">
      <alignment horizontal="center"/>
    </xf>
    <xf numFmtId="4" fontId="23" fillId="0" borderId="0" xfId="0" applyNumberFormat="1" applyFont="1" applyBorder="1"/>
    <xf numFmtId="3" fontId="24" fillId="0" borderId="0" xfId="0" applyNumberFormat="1" applyFont="1" applyBorder="1"/>
    <xf numFmtId="4" fontId="39" fillId="0" borderId="0" xfId="0" applyNumberFormat="1" applyFont="1" applyBorder="1" applyAlignment="1">
      <alignment horizontal="right" vertical="top"/>
    </xf>
    <xf numFmtId="4" fontId="24" fillId="0" borderId="0" xfId="0" applyNumberFormat="1" applyFont="1" applyBorder="1"/>
    <xf numFmtId="3" fontId="40" fillId="0" borderId="0" xfId="0" applyNumberFormat="1" applyFont="1" applyBorder="1" applyAlignment="1">
      <alignment horizontal="right" vertical="top"/>
    </xf>
    <xf numFmtId="4" fontId="40" fillId="0" borderId="0" xfId="0" applyNumberFormat="1" applyFont="1" applyBorder="1" applyAlignment="1">
      <alignment horizontal="right" vertical="top"/>
    </xf>
    <xf numFmtId="3" fontId="41" fillId="0" borderId="0" xfId="0" applyNumberFormat="1" applyFont="1" applyAlignment="1">
      <alignment horizontal="center"/>
    </xf>
    <xf numFmtId="4" fontId="23" fillId="2" borderId="0" xfId="0" applyNumberFormat="1" applyFont="1" applyFill="1"/>
    <xf numFmtId="0" fontId="19" fillId="5" borderId="11" xfId="0" applyFont="1" applyFill="1" applyBorder="1" applyAlignment="1">
      <alignment horizontal="center" vertical="top"/>
    </xf>
    <xf numFmtId="3" fontId="4" fillId="5" borderId="15" xfId="2" applyNumberFormat="1" applyFont="1" applyFill="1" applyBorder="1" applyAlignment="1">
      <alignment vertical="center" wrapText="1"/>
    </xf>
    <xf numFmtId="3" fontId="19" fillId="5" borderId="11" xfId="0" applyNumberFormat="1" applyFont="1" applyFill="1" applyBorder="1" applyAlignment="1">
      <alignment horizontal="right" vertical="top"/>
    </xf>
    <xf numFmtId="4" fontId="19" fillId="5" borderId="11" xfId="0" applyNumberFormat="1" applyFont="1" applyFill="1" applyBorder="1" applyAlignment="1">
      <alignment horizontal="right" vertical="top"/>
    </xf>
    <xf numFmtId="0" fontId="19" fillId="5" borderId="11" xfId="0" applyFont="1" applyFill="1" applyBorder="1" applyAlignment="1">
      <alignment vertical="top"/>
    </xf>
    <xf numFmtId="4" fontId="19" fillId="5" borderId="0" xfId="0" applyNumberFormat="1" applyFont="1" applyFill="1" applyBorder="1" applyAlignment="1">
      <alignment vertical="top"/>
    </xf>
    <xf numFmtId="4" fontId="19" fillId="5" borderId="0" xfId="0" applyNumberFormat="1" applyFont="1" applyFill="1"/>
    <xf numFmtId="0" fontId="19" fillId="5" borderId="0" xfId="0" applyFont="1" applyFill="1"/>
    <xf numFmtId="3" fontId="4" fillId="5" borderId="12" xfId="0" applyNumberFormat="1" applyFont="1" applyFill="1" applyBorder="1" applyAlignment="1">
      <alignment horizontal="center" vertical="center"/>
    </xf>
    <xf numFmtId="3" fontId="4" fillId="5" borderId="8" xfId="2" applyNumberFormat="1" applyFont="1" applyFill="1" applyBorder="1" applyAlignment="1">
      <alignment vertical="center"/>
    </xf>
    <xf numFmtId="43" fontId="4" fillId="5" borderId="8" xfId="1" applyNumberFormat="1" applyFont="1" applyFill="1" applyBorder="1" applyAlignment="1">
      <alignment vertical="center"/>
    </xf>
    <xf numFmtId="4" fontId="6" fillId="5" borderId="0" xfId="0" applyNumberFormat="1" applyFont="1" applyFill="1"/>
    <xf numFmtId="43" fontId="6" fillId="5" borderId="0" xfId="0" applyNumberFormat="1" applyFont="1" applyFill="1"/>
    <xf numFmtId="0" fontId="0" fillId="5" borderId="0" xfId="0" applyFill="1"/>
    <xf numFmtId="3" fontId="4" fillId="5" borderId="12" xfId="2" applyNumberFormat="1" applyFont="1" applyFill="1" applyBorder="1" applyAlignment="1">
      <alignment vertical="center"/>
    </xf>
    <xf numFmtId="3" fontId="42" fillId="2" borderId="0" xfId="0" applyNumberFormat="1" applyFont="1" applyFill="1" applyBorder="1" applyAlignment="1">
      <alignment vertical="center"/>
    </xf>
    <xf numFmtId="43" fontId="43" fillId="3" borderId="0" xfId="1" applyNumberFormat="1" applyFont="1" applyFill="1" applyBorder="1" applyAlignment="1">
      <alignment vertical="center"/>
    </xf>
    <xf numFmtId="43" fontId="43" fillId="3" borderId="0" xfId="1" applyNumberFormat="1" applyFont="1" applyFill="1" applyBorder="1" applyAlignment="1"/>
    <xf numFmtId="0" fontId="43" fillId="3" borderId="0" xfId="0" applyFont="1" applyFill="1"/>
    <xf numFmtId="3" fontId="42" fillId="2" borderId="0" xfId="0" applyNumberFormat="1" applyFont="1" applyFill="1" applyAlignment="1">
      <alignment vertical="center"/>
    </xf>
    <xf numFmtId="43" fontId="43" fillId="2" borderId="0" xfId="1" applyNumberFormat="1" applyFont="1" applyFill="1" applyAlignment="1">
      <alignment vertical="center"/>
    </xf>
    <xf numFmtId="4" fontId="4" fillId="2" borderId="8" xfId="2" applyNumberFormat="1" applyFont="1" applyFill="1" applyBorder="1" applyAlignment="1">
      <alignment vertical="center"/>
    </xf>
    <xf numFmtId="4" fontId="4" fillId="2" borderId="0" xfId="1" applyNumberFormat="1" applyFont="1" applyFill="1" applyAlignment="1">
      <alignment vertical="center"/>
    </xf>
    <xf numFmtId="4" fontId="3" fillId="2" borderId="11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vertical="center"/>
    </xf>
    <xf numFmtId="4" fontId="4" fillId="0" borderId="8" xfId="2" applyNumberFormat="1" applyFont="1" applyBorder="1" applyAlignment="1">
      <alignment vertical="center"/>
    </xf>
    <xf numFmtId="4" fontId="4" fillId="5" borderId="8" xfId="2" applyNumberFormat="1" applyFont="1" applyFill="1" applyBorder="1" applyAlignment="1">
      <alignment vertical="center"/>
    </xf>
    <xf numFmtId="4" fontId="4" fillId="2" borderId="10" xfId="1" applyNumberFormat="1" applyFont="1" applyFill="1" applyBorder="1" applyAlignment="1">
      <alignment vertical="center"/>
    </xf>
    <xf numFmtId="4" fontId="3" fillId="2" borderId="11" xfId="1" applyNumberFormat="1" applyFont="1" applyFill="1" applyBorder="1" applyAlignment="1">
      <alignment vertical="center"/>
    </xf>
    <xf numFmtId="4" fontId="43" fillId="3" borderId="0" xfId="1" applyNumberFormat="1" applyFont="1" applyFill="1" applyBorder="1" applyAlignment="1"/>
    <xf numFmtId="4" fontId="43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19" fillId="2" borderId="2" xfId="1" applyNumberFormat="1" applyFont="1" applyFill="1" applyBorder="1" applyAlignment="1">
      <alignment vertical="center"/>
    </xf>
    <xf numFmtId="4" fontId="43" fillId="3" borderId="0" xfId="1" applyNumberFormat="1" applyFont="1" applyFill="1" applyBorder="1" applyAlignment="1">
      <alignment vertical="center"/>
    </xf>
    <xf numFmtId="4" fontId="44" fillId="0" borderId="28" xfId="0" applyNumberFormat="1" applyFont="1" applyBorder="1" applyAlignment="1">
      <alignment horizontal="right" vertical="top"/>
    </xf>
    <xf numFmtId="4" fontId="19" fillId="0" borderId="8" xfId="1" applyNumberFormat="1" applyFont="1" applyFill="1" applyBorder="1" applyAlignment="1">
      <alignment vertical="center"/>
    </xf>
    <xf numFmtId="43" fontId="4" fillId="2" borderId="3" xfId="1" applyNumberFormat="1" applyFont="1" applyFill="1" applyBorder="1" applyAlignment="1">
      <alignment horizontal="center" vertical="center"/>
    </xf>
    <xf numFmtId="43" fontId="12" fillId="2" borderId="0" xfId="1" applyNumberFormat="1" applyFont="1" applyFill="1" applyAlignment="1">
      <alignment horizontal="center" vertical="center"/>
    </xf>
    <xf numFmtId="43" fontId="11" fillId="2" borderId="0" xfId="1" applyNumberFormat="1" applyFont="1" applyFill="1" applyAlignment="1">
      <alignment horizontal="center" vertical="center"/>
    </xf>
    <xf numFmtId="43" fontId="4" fillId="2" borderId="5" xfId="1" applyNumberFormat="1" applyFont="1" applyFill="1" applyBorder="1" applyAlignment="1">
      <alignment horizontal="center" vertical="center"/>
    </xf>
    <xf numFmtId="0" fontId="45" fillId="0" borderId="0" xfId="0" applyFont="1"/>
    <xf numFmtId="3" fontId="45" fillId="0" borderId="0" xfId="0" applyNumberFormat="1" applyFont="1"/>
    <xf numFmtId="43" fontId="22" fillId="2" borderId="0" xfId="1" applyNumberFormat="1" applyFont="1" applyFill="1" applyAlignment="1">
      <alignment vertical="center"/>
    </xf>
    <xf numFmtId="43" fontId="22" fillId="2" borderId="5" xfId="1" applyNumberFormat="1" applyFont="1" applyFill="1" applyBorder="1" applyAlignment="1">
      <alignment horizontal="center" vertical="center"/>
    </xf>
    <xf numFmtId="43" fontId="22" fillId="2" borderId="36" xfId="1" applyNumberFormat="1" applyFont="1" applyFill="1" applyBorder="1" applyAlignment="1">
      <alignment horizontal="center" vertical="center"/>
    </xf>
    <xf numFmtId="164" fontId="21" fillId="2" borderId="11" xfId="1" applyNumberFormat="1" applyFont="1" applyFill="1" applyBorder="1" applyAlignment="1">
      <alignment horizontal="center" vertical="center"/>
    </xf>
    <xf numFmtId="43" fontId="22" fillId="2" borderId="2" xfId="1" applyNumberFormat="1" applyFont="1" applyFill="1" applyBorder="1" applyAlignment="1">
      <alignment vertical="center"/>
    </xf>
    <xf numFmtId="3" fontId="22" fillId="2" borderId="8" xfId="2" applyNumberFormat="1" applyFont="1" applyFill="1" applyBorder="1" applyAlignment="1">
      <alignment vertical="center"/>
    </xf>
    <xf numFmtId="43" fontId="22" fillId="2" borderId="10" xfId="1" applyNumberFormat="1" applyFont="1" applyFill="1" applyBorder="1" applyAlignment="1">
      <alignment vertical="center"/>
    </xf>
    <xf numFmtId="43" fontId="21" fillId="2" borderId="11" xfId="1" applyNumberFormat="1" applyFont="1" applyFill="1" applyBorder="1" applyAlignment="1">
      <alignment vertical="center"/>
    </xf>
    <xf numFmtId="43" fontId="46" fillId="3" borderId="0" xfId="1" applyNumberFormat="1" applyFont="1" applyFill="1" applyBorder="1" applyAlignment="1">
      <alignment vertical="center"/>
    </xf>
    <xf numFmtId="43" fontId="46" fillId="2" borderId="0" xfId="1" applyNumberFormat="1" applyFont="1" applyFill="1" applyAlignment="1">
      <alignment vertical="center"/>
    </xf>
    <xf numFmtId="43" fontId="44" fillId="2" borderId="0" xfId="1" applyNumberFormat="1" applyFont="1" applyFill="1" applyAlignment="1">
      <alignment vertical="center"/>
    </xf>
    <xf numFmtId="43" fontId="22" fillId="2" borderId="5" xfId="1" applyNumberFormat="1" applyFont="1" applyFill="1" applyBorder="1" applyAlignment="1">
      <alignment horizontal="center" vertical="center" wrapText="1"/>
    </xf>
    <xf numFmtId="43" fontId="22" fillId="2" borderId="3" xfId="1" applyNumberFormat="1" applyFont="1" applyFill="1" applyBorder="1" applyAlignment="1">
      <alignment horizontal="center" vertical="center"/>
    </xf>
    <xf numFmtId="43" fontId="22" fillId="2" borderId="36" xfId="1" applyNumberFormat="1" applyFont="1" applyFill="1" applyBorder="1" applyAlignment="1">
      <alignment horizontal="center" vertical="center" wrapText="1"/>
    </xf>
    <xf numFmtId="43" fontId="46" fillId="3" borderId="0" xfId="1" applyNumberFormat="1" applyFont="1" applyFill="1" applyBorder="1" applyAlignment="1"/>
    <xf numFmtId="43" fontId="22" fillId="2" borderId="0" xfId="1" applyNumberFormat="1" applyFont="1" applyFill="1" applyBorder="1" applyAlignment="1">
      <alignment horizontal="center" vertical="center"/>
    </xf>
    <xf numFmtId="3" fontId="18" fillId="2" borderId="0" xfId="1" applyNumberFormat="1" applyFont="1" applyFill="1" applyAlignment="1">
      <alignment horizontal="center" vertical="center"/>
    </xf>
    <xf numFmtId="3" fontId="19" fillId="2" borderId="6" xfId="1" applyNumberFormat="1" applyFont="1" applyFill="1" applyBorder="1" applyAlignment="1">
      <alignment horizontal="center" vertical="center"/>
    </xf>
    <xf numFmtId="3" fontId="36" fillId="2" borderId="0" xfId="1" applyNumberFormat="1" applyFont="1" applyFill="1" applyAlignment="1">
      <alignment horizontal="center" vertical="center"/>
    </xf>
    <xf numFmtId="0" fontId="3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9" xfId="0" applyNumberFormat="1" applyFont="1" applyBorder="1" applyAlignment="1">
      <alignment horizontal="center" vertical="center" wrapText="1"/>
    </xf>
    <xf numFmtId="43" fontId="4" fillId="2" borderId="3" xfId="1" applyNumberFormat="1" applyFont="1" applyFill="1" applyBorder="1" applyAlignment="1">
      <alignment horizontal="center" vertical="center"/>
    </xf>
    <xf numFmtId="43" fontId="4" fillId="2" borderId="4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/>
    </xf>
    <xf numFmtId="43" fontId="4" fillId="2" borderId="6" xfId="1" applyNumberFormat="1" applyFont="1" applyFill="1" applyBorder="1" applyAlignment="1">
      <alignment horizontal="center" vertical="center"/>
    </xf>
    <xf numFmtId="43" fontId="4" fillId="2" borderId="9" xfId="1" applyNumberFormat="1" applyFont="1" applyFill="1" applyBorder="1" applyAlignment="1">
      <alignment horizontal="center" vertical="center"/>
    </xf>
    <xf numFmtId="43" fontId="4" fillId="2" borderId="19" xfId="1" applyNumberFormat="1" applyFont="1" applyFill="1" applyBorder="1" applyAlignment="1">
      <alignment horizontal="center" vertical="center"/>
    </xf>
    <xf numFmtId="43" fontId="12" fillId="2" borderId="0" xfId="1" applyNumberFormat="1" applyFont="1" applyFill="1" applyAlignment="1">
      <alignment horizontal="center" vertical="center"/>
    </xf>
    <xf numFmtId="43" fontId="11" fillId="2" borderId="0" xfId="1" applyNumberFormat="1" applyFont="1" applyFill="1" applyAlignment="1">
      <alignment horizontal="center" vertical="center"/>
    </xf>
    <xf numFmtId="43" fontId="4" fillId="2" borderId="7" xfId="1" applyNumberFormat="1" applyFont="1" applyFill="1" applyBorder="1" applyAlignment="1">
      <alignment horizontal="center" vertical="center"/>
    </xf>
    <xf numFmtId="43" fontId="4" fillId="2" borderId="18" xfId="1" applyNumberFormat="1" applyFont="1" applyFill="1" applyBorder="1" applyAlignment="1">
      <alignment horizontal="center" vertical="center"/>
    </xf>
    <xf numFmtId="43" fontId="4" fillId="2" borderId="2" xfId="1" applyNumberFormat="1" applyFont="1" applyFill="1" applyBorder="1" applyAlignment="1">
      <alignment horizontal="center" vertical="center"/>
    </xf>
    <xf numFmtId="43" fontId="4" fillId="2" borderId="8" xfId="1" applyNumberFormat="1" applyFont="1" applyFill="1" applyBorder="1" applyAlignment="1">
      <alignment horizontal="center" vertical="center"/>
    </xf>
    <xf numFmtId="43" fontId="4" fillId="2" borderId="10" xfId="1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43" fontId="4" fillId="2" borderId="5" xfId="1" applyNumberFormat="1" applyFont="1" applyFill="1" applyBorder="1" applyAlignment="1">
      <alignment horizontal="center" vertical="center"/>
    </xf>
    <xf numFmtId="43" fontId="4" fillId="2" borderId="1" xfId="1" applyNumberFormat="1" applyFont="1" applyFill="1" applyBorder="1" applyAlignment="1">
      <alignment horizontal="center" vertical="center" wrapText="1"/>
    </xf>
    <xf numFmtId="43" fontId="4" fillId="2" borderId="6" xfId="1" applyNumberFormat="1" applyFont="1" applyFill="1" applyBorder="1" applyAlignment="1">
      <alignment horizontal="center" vertical="center" wrapText="1"/>
    </xf>
    <xf numFmtId="43" fontId="4" fillId="2" borderId="9" xfId="1" applyNumberFormat="1" applyFont="1" applyFill="1" applyBorder="1" applyAlignment="1">
      <alignment horizontal="center" vertical="center" wrapText="1"/>
    </xf>
    <xf numFmtId="43" fontId="4" fillId="2" borderId="19" xfId="1" applyNumberFormat="1" applyFont="1" applyFill="1" applyBorder="1" applyAlignment="1">
      <alignment horizontal="center" vertical="center" wrapText="1"/>
    </xf>
    <xf numFmtId="3" fontId="18" fillId="2" borderId="0" xfId="1" applyNumberFormat="1" applyFont="1" applyFill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 vertical="center"/>
    </xf>
    <xf numFmtId="3" fontId="19" fillId="2" borderId="6" xfId="1" applyNumberFormat="1" applyFont="1" applyFill="1" applyBorder="1" applyAlignment="1">
      <alignment horizontal="center" vertical="center"/>
    </xf>
    <xf numFmtId="3" fontId="19" fillId="2" borderId="9" xfId="1" applyNumberFormat="1" applyFont="1" applyFill="1" applyBorder="1" applyAlignment="1">
      <alignment horizontal="center" vertical="center"/>
    </xf>
    <xf numFmtId="3" fontId="19" fillId="2" borderId="19" xfId="1" applyNumberFormat="1" applyFont="1" applyFill="1" applyBorder="1" applyAlignment="1">
      <alignment horizontal="center" vertical="center"/>
    </xf>
    <xf numFmtId="3" fontId="36" fillId="2" borderId="0" xfId="1" applyNumberFormat="1" applyFont="1" applyFill="1" applyAlignment="1">
      <alignment horizontal="center" vertical="center"/>
    </xf>
    <xf numFmtId="3" fontId="19" fillId="2" borderId="2" xfId="1" applyNumberFormat="1" applyFont="1" applyFill="1" applyBorder="1" applyAlignment="1">
      <alignment horizontal="center" vertical="center"/>
    </xf>
    <xf numFmtId="3" fontId="19" fillId="2" borderId="8" xfId="1" applyNumberFormat="1" applyFont="1" applyFill="1" applyBorder="1" applyAlignment="1">
      <alignment horizontal="center" vertical="center"/>
    </xf>
    <xf numFmtId="3" fontId="19" fillId="2" borderId="10" xfId="1" applyNumberFormat="1" applyFont="1" applyFill="1" applyBorder="1" applyAlignment="1">
      <alignment horizontal="center" vertical="center"/>
    </xf>
    <xf numFmtId="3" fontId="19" fillId="2" borderId="7" xfId="1" applyNumberFormat="1" applyFont="1" applyFill="1" applyBorder="1" applyAlignment="1">
      <alignment horizontal="center" vertical="center"/>
    </xf>
    <xf numFmtId="3" fontId="19" fillId="2" borderId="18" xfId="1" applyNumberFormat="1" applyFont="1" applyFill="1" applyBorder="1" applyAlignment="1">
      <alignment horizontal="center" vertical="center"/>
    </xf>
    <xf numFmtId="3" fontId="19" fillId="2" borderId="1" xfId="1" applyNumberFormat="1" applyFont="1" applyFill="1" applyBorder="1" applyAlignment="1">
      <alignment horizontal="center" vertical="center" wrapText="1"/>
    </xf>
    <xf numFmtId="3" fontId="19" fillId="2" borderId="6" xfId="1" applyNumberFormat="1" applyFont="1" applyFill="1" applyBorder="1" applyAlignment="1">
      <alignment horizontal="center" vertical="center" wrapText="1"/>
    </xf>
    <xf numFmtId="3" fontId="19" fillId="2" borderId="9" xfId="1" applyNumberFormat="1" applyFont="1" applyFill="1" applyBorder="1" applyAlignment="1">
      <alignment horizontal="center" vertical="center" wrapText="1"/>
    </xf>
    <xf numFmtId="3" fontId="19" fillId="2" borderId="19" xfId="1" applyNumberFormat="1" applyFont="1" applyFill="1" applyBorder="1" applyAlignment="1">
      <alignment horizontal="center" vertical="center" wrapText="1"/>
    </xf>
    <xf numFmtId="3" fontId="34" fillId="2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7" xfId="0" applyNumberFormat="1" applyFont="1" applyFill="1" applyBorder="1" applyAlignment="1">
      <alignment horizontal="center" vertical="center" wrapText="1"/>
    </xf>
    <xf numFmtId="3" fontId="18" fillId="2" borderId="9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center" vertical="center" wrapText="1"/>
    </xf>
    <xf numFmtId="3" fontId="18" fillId="2" borderId="10" xfId="0" applyNumberFormat="1" applyFont="1" applyFill="1" applyBorder="1" applyAlignment="1">
      <alignment horizontal="center" vertical="center" wrapText="1"/>
    </xf>
    <xf numFmtId="3" fontId="19" fillId="2" borderId="5" xfId="1" applyNumberFormat="1" applyFont="1" applyFill="1" applyBorder="1" applyAlignment="1">
      <alignment horizontal="center" vertical="center"/>
    </xf>
    <xf numFmtId="3" fontId="19" fillId="2" borderId="3" xfId="1" applyNumberFormat="1" applyFont="1" applyFill="1" applyBorder="1" applyAlignment="1">
      <alignment horizontal="center" vertical="center"/>
    </xf>
    <xf numFmtId="3" fontId="19" fillId="2" borderId="4" xfId="1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right"/>
    </xf>
    <xf numFmtId="0" fontId="19" fillId="0" borderId="24" xfId="0" applyFont="1" applyBorder="1" applyAlignment="1"/>
    <xf numFmtId="0" fontId="19" fillId="0" borderId="23" xfId="0" applyFont="1" applyBorder="1" applyAlignment="1"/>
    <xf numFmtId="3" fontId="18" fillId="0" borderId="20" xfId="0" applyNumberFormat="1" applyFont="1" applyBorder="1" applyAlignment="1">
      <alignment horizontal="center" wrapText="1"/>
    </xf>
    <xf numFmtId="3" fontId="19" fillId="0" borderId="27" xfId="0" applyNumberFormat="1" applyFont="1" applyBorder="1" applyAlignment="1">
      <alignment wrapText="1"/>
    </xf>
    <xf numFmtId="4" fontId="18" fillId="0" borderId="20" xfId="0" applyNumberFormat="1" applyFont="1" applyBorder="1" applyAlignment="1">
      <alignment horizontal="center"/>
    </xf>
    <xf numFmtId="4" fontId="19" fillId="0" borderId="27" xfId="0" applyNumberFormat="1" applyFont="1" applyBorder="1" applyAlignment="1"/>
    <xf numFmtId="0" fontId="18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8" fillId="0" borderId="20" xfId="0" applyFont="1" applyBorder="1" applyAlignment="1">
      <alignment horizontal="center"/>
    </xf>
    <xf numFmtId="0" fontId="19" fillId="0" borderId="25" xfId="0" applyFont="1" applyBorder="1" applyAlignment="1"/>
    <xf numFmtId="0" fontId="19" fillId="0" borderId="27" xfId="0" applyFont="1" applyBorder="1" applyAlignment="1"/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</cellXfs>
  <cellStyles count="9">
    <cellStyle name="Comma [0] 2" xfId="7" xr:uid="{00000000-0005-0000-0000-000000000000}"/>
    <cellStyle name="Comma [0] 2 2 3" xfId="6" xr:uid="{00000000-0005-0000-0000-000001000000}"/>
    <cellStyle name="Comma [0] 3 2" xfId="3" xr:uid="{00000000-0005-0000-0000-000002000000}"/>
    <cellStyle name="Comma [0] 3 3" xfId="8" xr:uid="{00000000-0005-0000-0000-000003000000}"/>
    <cellStyle name="Comma 2" xfId="1" xr:uid="{00000000-0005-0000-0000-000004000000}"/>
    <cellStyle name="Normal" xfId="0" builtinId="0"/>
    <cellStyle name="Normal 2" xfId="2" xr:uid="{00000000-0005-0000-0000-000006000000}"/>
    <cellStyle name="Normal 2 2 2 2" xfId="4" xr:uid="{00000000-0005-0000-0000-000007000000}"/>
    <cellStyle name="Normal 6 2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REKAP%202016%20SEMESTER%202\REKAP%20INV%202015%20KAB-%20lap.%20smstr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KAP%202016%20SEMESTER%202\REKAP%20INV%202015%20KAB-%20lap.%20smstr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REKAP%202016%20SEMESTER%202\REKAP%20INV%202016%20KAB-%20lap.%20smstr%20II%20Aud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ldo awal"/>
      <sheetName val="Berkurang"/>
      <sheetName val="Bertambah"/>
      <sheetName val="Saldo Akir"/>
      <sheetName val="Sheet4"/>
      <sheetName val="Sheet2"/>
      <sheetName val="itung kurang"/>
      <sheetName val="itung tambah"/>
      <sheetName val="Sheet7"/>
      <sheetName val="Sheet9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6">
          <cell r="H36">
            <v>74166705905.449997</v>
          </cell>
          <cell r="L36">
            <v>2132958173253.5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ldo awal"/>
      <sheetName val="Berkurang"/>
      <sheetName val="Bertambah"/>
      <sheetName val="Saldo Akir"/>
      <sheetName val="Sheet4"/>
      <sheetName val="Sheet2"/>
      <sheetName val="itung kurang"/>
      <sheetName val="itung tambah"/>
      <sheetName val="Sheet7"/>
      <sheetName val="Sheet9"/>
      <sheetName val="Sheet3"/>
    </sheetNames>
    <sheetDataSet>
      <sheetData sheetId="0">
        <row r="63">
          <cell r="L63">
            <v>2132958173253.5002</v>
          </cell>
        </row>
      </sheetData>
      <sheetData sheetId="1">
        <row r="12">
          <cell r="AU12">
            <v>557589366911.33997</v>
          </cell>
        </row>
      </sheetData>
      <sheetData sheetId="2">
        <row r="61">
          <cell r="AT61">
            <v>5429330678</v>
          </cell>
        </row>
      </sheetData>
      <sheetData sheetId="3">
        <row r="61">
          <cell r="L61">
            <v>101715000</v>
          </cell>
        </row>
      </sheetData>
      <sheetData sheetId="4">
        <row r="61">
          <cell r="F61">
            <v>464056982764.09003</v>
          </cell>
          <cell r="H61">
            <v>16980695828</v>
          </cell>
          <cell r="J61">
            <v>62678040640</v>
          </cell>
          <cell r="L61">
            <v>14487929425</v>
          </cell>
          <cell r="N61">
            <v>3853661925</v>
          </cell>
          <cell r="P61">
            <v>103543564286.86002</v>
          </cell>
          <cell r="R61">
            <v>15136592805.619999</v>
          </cell>
          <cell r="T61">
            <v>41598631083.5</v>
          </cell>
          <cell r="V61">
            <v>22797080493.16</v>
          </cell>
          <cell r="X61">
            <v>632977860</v>
          </cell>
          <cell r="Z61">
            <v>573405807575.15002</v>
          </cell>
          <cell r="AB61">
            <v>7075186324.0900002</v>
          </cell>
          <cell r="AD61">
            <v>580246757160.85999</v>
          </cell>
          <cell r="AF61">
            <v>61335539629</v>
          </cell>
          <cell r="AH61">
            <v>11542862573</v>
          </cell>
          <cell r="AJ61">
            <v>96466229857.380005</v>
          </cell>
          <cell r="AL61">
            <v>39463299576.300003</v>
          </cell>
          <cell r="AN61">
            <v>6231758567.5</v>
          </cell>
          <cell r="AP61">
            <v>313143000</v>
          </cell>
          <cell r="AR61">
            <v>11111431878.990002</v>
          </cell>
        </row>
      </sheetData>
      <sheetData sheetId="5">
        <row r="36">
          <cell r="H36">
            <v>74166705905.449997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"/>
      <sheetName val="saldo awal"/>
      <sheetName val="Berkurang"/>
      <sheetName val="Bertambah"/>
      <sheetName val="Per Gol"/>
      <sheetName val="KAB"/>
      <sheetName val="Sheet2"/>
      <sheetName val="itung kurang"/>
      <sheetName val="itung tambah"/>
      <sheetName val="krg"/>
      <sheetName val="tmbh"/>
      <sheetName val="Sheet3"/>
      <sheetName val="Sheet1"/>
      <sheetName val="Sheet4"/>
    </sheetNames>
    <sheetDataSet>
      <sheetData sheetId="0" refreshError="1">
        <row r="62">
          <cell r="L62">
            <v>2752275596220.7798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0"/>
  <sheetViews>
    <sheetView zoomScale="130" zoomScaleNormal="130" workbookViewId="0">
      <selection activeCell="O66" sqref="O66"/>
    </sheetView>
  </sheetViews>
  <sheetFormatPr defaultRowHeight="12.75" x14ac:dyDescent="0.25"/>
  <cols>
    <col min="1" max="1" width="5.5703125" style="87" customWidth="1"/>
    <col min="2" max="2" width="6.5703125" style="87" customWidth="1"/>
    <col min="3" max="3" width="9.5703125" style="87" customWidth="1"/>
    <col min="4" max="4" width="53" style="87" customWidth="1"/>
    <col min="5" max="5" width="9.28515625" style="121" customWidth="1"/>
    <col min="6" max="6" width="23.140625" style="86" customWidth="1"/>
    <col min="7" max="7" width="8" style="121" customWidth="1"/>
    <col min="8" max="8" width="23.28515625" style="86" customWidth="1"/>
    <col min="9" max="9" width="8" style="121" customWidth="1"/>
    <col min="10" max="10" width="22.42578125" style="86" customWidth="1"/>
    <col min="11" max="11" width="10.85546875" style="121" customWidth="1"/>
    <col min="12" max="12" width="22" style="86" customWidth="1"/>
    <col min="13" max="13" width="10.140625" style="87" customWidth="1"/>
    <col min="14" max="14" width="15.85546875" style="87" customWidth="1"/>
    <col min="15" max="15" width="14.85546875" style="87" customWidth="1"/>
    <col min="16" max="16" width="8" style="87" customWidth="1"/>
    <col min="17" max="17" width="22.5703125" style="87" customWidth="1"/>
    <col min="18" max="18" width="25.42578125" style="86" customWidth="1"/>
    <col min="19" max="19" width="12.140625" style="87" customWidth="1"/>
    <col min="20" max="16384" width="9.140625" style="87"/>
  </cols>
  <sheetData>
    <row r="1" spans="1:19" ht="10.5" customHeight="1" x14ac:dyDescent="0.25">
      <c r="A1" s="225" t="s">
        <v>143</v>
      </c>
      <c r="B1" s="225"/>
      <c r="C1" s="225" t="s">
        <v>88</v>
      </c>
      <c r="E1" s="226"/>
      <c r="F1" s="227"/>
      <c r="G1" s="226"/>
      <c r="H1" s="227"/>
      <c r="I1" s="226"/>
      <c r="J1" s="227"/>
      <c r="K1" s="226"/>
      <c r="L1" s="227"/>
      <c r="M1" s="225"/>
      <c r="N1" s="225"/>
      <c r="O1" s="225"/>
      <c r="P1" s="225"/>
    </row>
    <row r="2" spans="1:19" ht="10.5" customHeight="1" x14ac:dyDescent="0.25">
      <c r="A2" s="225" t="s">
        <v>144</v>
      </c>
      <c r="B2" s="225"/>
      <c r="C2" s="225" t="s">
        <v>90</v>
      </c>
      <c r="E2" s="226"/>
      <c r="F2" s="227"/>
      <c r="G2" s="226"/>
      <c r="H2" s="227"/>
      <c r="I2" s="226"/>
      <c r="J2" s="227"/>
      <c r="K2" s="226"/>
      <c r="L2" s="227"/>
      <c r="M2" s="225"/>
      <c r="N2" s="225"/>
      <c r="O2" s="225"/>
      <c r="P2" s="225"/>
    </row>
    <row r="3" spans="1:19" ht="10.5" customHeight="1" x14ac:dyDescent="0.25">
      <c r="A3" s="225"/>
      <c r="B3" s="225"/>
      <c r="C3" s="225"/>
      <c r="D3" s="225"/>
      <c r="E3" s="226"/>
      <c r="F3" s="227"/>
      <c r="G3" s="226"/>
      <c r="H3" s="227"/>
      <c r="I3" s="226"/>
      <c r="J3" s="227"/>
      <c r="K3" s="226"/>
      <c r="L3" s="227"/>
      <c r="M3" s="225"/>
      <c r="N3" s="225"/>
      <c r="O3" s="225"/>
      <c r="P3" s="225"/>
    </row>
    <row r="4" spans="1:19" ht="10.5" customHeight="1" x14ac:dyDescent="0.25">
      <c r="A4" s="333" t="s">
        <v>145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228"/>
      <c r="O4" s="228"/>
      <c r="P4" s="228"/>
    </row>
    <row r="5" spans="1:19" ht="10.5" customHeight="1" x14ac:dyDescent="0.25">
      <c r="A5" s="334" t="s">
        <v>88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229"/>
      <c r="O5" s="229"/>
      <c r="P5" s="229"/>
    </row>
    <row r="6" spans="1:19" ht="10.5" customHeight="1" x14ac:dyDescent="0.25">
      <c r="A6" s="334" t="s">
        <v>177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229"/>
      <c r="O6" s="229"/>
      <c r="P6" s="229"/>
    </row>
    <row r="7" spans="1:19" ht="11.25" customHeight="1" thickBot="1" x14ac:dyDescent="0.3">
      <c r="A7" s="225"/>
      <c r="B7" s="225"/>
      <c r="C7" s="225"/>
      <c r="D7" s="225"/>
      <c r="E7" s="226"/>
      <c r="F7" s="227"/>
      <c r="G7" s="226"/>
      <c r="H7" s="227"/>
      <c r="I7" s="226"/>
      <c r="J7" s="227"/>
      <c r="K7" s="226"/>
      <c r="L7" s="227"/>
      <c r="M7" s="225"/>
      <c r="N7" s="225"/>
      <c r="O7" s="225"/>
      <c r="P7" s="225"/>
    </row>
    <row r="8" spans="1:19" s="231" customFormat="1" ht="23.25" customHeight="1" x14ac:dyDescent="0.25">
      <c r="A8" s="335" t="s">
        <v>2</v>
      </c>
      <c r="B8" s="338" t="s">
        <v>3</v>
      </c>
      <c r="C8" s="338" t="s">
        <v>4</v>
      </c>
      <c r="D8" s="338" t="s">
        <v>5</v>
      </c>
      <c r="E8" s="341" t="s">
        <v>95</v>
      </c>
      <c r="F8" s="342"/>
      <c r="G8" s="341" t="s">
        <v>96</v>
      </c>
      <c r="H8" s="343"/>
      <c r="I8" s="343"/>
      <c r="J8" s="342"/>
      <c r="K8" s="344" t="s">
        <v>176</v>
      </c>
      <c r="L8" s="344"/>
      <c r="M8" s="345" t="s">
        <v>97</v>
      </c>
      <c r="N8" s="230"/>
      <c r="O8" s="230"/>
      <c r="P8" s="230"/>
      <c r="R8" s="232"/>
    </row>
    <row r="9" spans="1:19" ht="14.25" customHeight="1" x14ac:dyDescent="0.25">
      <c r="A9" s="336"/>
      <c r="B9" s="339"/>
      <c r="C9" s="339"/>
      <c r="D9" s="339"/>
      <c r="E9" s="348" t="s">
        <v>85</v>
      </c>
      <c r="F9" s="350" t="s">
        <v>99</v>
      </c>
      <c r="G9" s="352" t="s">
        <v>100</v>
      </c>
      <c r="H9" s="353"/>
      <c r="I9" s="354" t="s">
        <v>101</v>
      </c>
      <c r="J9" s="355"/>
      <c r="K9" s="348" t="s">
        <v>85</v>
      </c>
      <c r="L9" s="356" t="s">
        <v>99</v>
      </c>
      <c r="M9" s="346"/>
      <c r="N9" s="230"/>
      <c r="O9" s="230"/>
      <c r="P9" s="230"/>
    </row>
    <row r="10" spans="1:19" ht="21" customHeight="1" x14ac:dyDescent="0.25">
      <c r="A10" s="337"/>
      <c r="B10" s="340"/>
      <c r="C10" s="340"/>
      <c r="D10" s="340"/>
      <c r="E10" s="349"/>
      <c r="F10" s="351"/>
      <c r="G10" s="233" t="s">
        <v>85</v>
      </c>
      <c r="H10" s="234" t="s">
        <v>99</v>
      </c>
      <c r="I10" s="233" t="s">
        <v>85</v>
      </c>
      <c r="J10" s="235" t="s">
        <v>99</v>
      </c>
      <c r="K10" s="349"/>
      <c r="L10" s="357"/>
      <c r="M10" s="347"/>
      <c r="N10" s="230"/>
      <c r="O10" s="230"/>
      <c r="P10" s="230"/>
    </row>
    <row r="11" spans="1:19" s="242" customFormat="1" x14ac:dyDescent="0.25">
      <c r="A11" s="236">
        <v>1</v>
      </c>
      <c r="B11" s="236">
        <v>2</v>
      </c>
      <c r="C11" s="237"/>
      <c r="D11" s="236">
        <v>4</v>
      </c>
      <c r="E11" s="238">
        <v>5</v>
      </c>
      <c r="F11" s="236">
        <v>6</v>
      </c>
      <c r="G11" s="238">
        <v>7</v>
      </c>
      <c r="H11" s="236">
        <v>8</v>
      </c>
      <c r="I11" s="238">
        <v>9</v>
      </c>
      <c r="J11" s="236">
        <v>10</v>
      </c>
      <c r="K11" s="238">
        <v>11</v>
      </c>
      <c r="L11" s="239">
        <v>12</v>
      </c>
      <c r="M11" s="240">
        <v>13</v>
      </c>
      <c r="N11" s="241"/>
      <c r="O11" s="241"/>
      <c r="P11" s="241"/>
      <c r="R11" s="86"/>
    </row>
    <row r="12" spans="1:19" x14ac:dyDescent="0.25">
      <c r="A12" s="243" t="s">
        <v>27</v>
      </c>
      <c r="B12" s="243" t="s">
        <v>27</v>
      </c>
      <c r="C12" s="244"/>
      <c r="D12" s="244"/>
      <c r="E12" s="203"/>
      <c r="F12" s="245"/>
      <c r="G12" s="203"/>
      <c r="H12" s="245"/>
      <c r="I12" s="203"/>
      <c r="J12" s="245"/>
      <c r="K12" s="203"/>
      <c r="L12" s="245"/>
      <c r="M12" s="244"/>
      <c r="N12" s="246"/>
      <c r="O12" s="246"/>
      <c r="P12" s="246"/>
    </row>
    <row r="13" spans="1:19" s="253" customFormat="1" x14ac:dyDescent="0.25">
      <c r="A13" s="247">
        <v>1</v>
      </c>
      <c r="B13" s="247"/>
      <c r="C13" s="247"/>
      <c r="D13" s="11" t="s">
        <v>28</v>
      </c>
      <c r="E13" s="248">
        <v>281458</v>
      </c>
      <c r="F13" s="249">
        <v>602401521838.41992</v>
      </c>
      <c r="G13" s="248">
        <f>BERKURANG!AS11</f>
        <v>0</v>
      </c>
      <c r="H13" s="249">
        <f>BERKURANG!AT11</f>
        <v>156711630366.26999</v>
      </c>
      <c r="I13" s="248">
        <f>BERTAMBAH!AQ11</f>
        <v>0</v>
      </c>
      <c r="J13" s="249">
        <f>BERTAMBAH!AR11</f>
        <v>44143750131.900002</v>
      </c>
      <c r="K13" s="248">
        <f>E13-G13+I13</f>
        <v>281458</v>
      </c>
      <c r="L13" s="249">
        <f>F13-H13+J13</f>
        <v>489833641604.04993</v>
      </c>
      <c r="M13" s="250"/>
      <c r="N13" s="251"/>
      <c r="O13" s="251"/>
      <c r="P13" s="251"/>
      <c r="Q13" s="252"/>
      <c r="R13" s="252"/>
      <c r="S13" s="252"/>
    </row>
    <row r="14" spans="1:19" s="279" customFormat="1" x14ac:dyDescent="0.25">
      <c r="A14" s="272">
        <v>2</v>
      </c>
      <c r="B14" s="272"/>
      <c r="C14" s="272"/>
      <c r="D14" s="286" t="s">
        <v>29</v>
      </c>
      <c r="E14" s="274">
        <v>21918</v>
      </c>
      <c r="F14" s="275">
        <v>111083425035.24001</v>
      </c>
      <c r="G14" s="274">
        <f>BERKURANG!AS12</f>
        <v>4</v>
      </c>
      <c r="H14" s="275">
        <f>BERKURANG!AT12</f>
        <v>63575000</v>
      </c>
      <c r="I14" s="274">
        <f>BERTAMBAH!AQ12</f>
        <v>1063</v>
      </c>
      <c r="J14" s="275">
        <f>BERTAMBAH!AR12</f>
        <v>21097158941</v>
      </c>
      <c r="K14" s="274">
        <f t="shared" ref="K14:K60" si="0">E14-G14+I14</f>
        <v>22977</v>
      </c>
      <c r="L14" s="275">
        <f t="shared" ref="L14:L60" si="1">F14-H14+J14</f>
        <v>132117008976.24001</v>
      </c>
      <c r="M14" s="276"/>
      <c r="N14" s="277"/>
      <c r="O14" s="277"/>
      <c r="P14" s="277"/>
      <c r="Q14" s="278"/>
      <c r="R14" s="278"/>
      <c r="S14" s="278"/>
    </row>
    <row r="15" spans="1:19" s="253" customFormat="1" x14ac:dyDescent="0.25">
      <c r="A15" s="247">
        <v>3</v>
      </c>
      <c r="B15" s="247"/>
      <c r="C15" s="247"/>
      <c r="D15" s="16" t="s">
        <v>30</v>
      </c>
      <c r="E15" s="248">
        <v>4388</v>
      </c>
      <c r="F15" s="249">
        <v>104966834765.56001</v>
      </c>
      <c r="G15" s="248">
        <f>BERKURANG!AS13</f>
        <v>50</v>
      </c>
      <c r="H15" s="249">
        <f>BERKURANG!AT13</f>
        <v>25210234691.169998</v>
      </c>
      <c r="I15" s="248">
        <f>BERTAMBAH!AQ13</f>
        <v>518</v>
      </c>
      <c r="J15" s="249">
        <f>BERTAMBAH!AR13</f>
        <v>49919513316.169998</v>
      </c>
      <c r="K15" s="248">
        <f t="shared" si="0"/>
        <v>4856</v>
      </c>
      <c r="L15" s="249">
        <f t="shared" si="1"/>
        <v>129676113390.56001</v>
      </c>
      <c r="M15" s="250"/>
      <c r="N15" s="251"/>
      <c r="O15" s="251"/>
      <c r="P15" s="251"/>
      <c r="Q15" s="252"/>
      <c r="R15" s="252"/>
      <c r="S15" s="252"/>
    </row>
    <row r="16" spans="1:19" s="253" customFormat="1" x14ac:dyDescent="0.25">
      <c r="A16" s="247">
        <v>4</v>
      </c>
      <c r="B16" s="247"/>
      <c r="C16" s="247"/>
      <c r="D16" s="61" t="s">
        <v>31</v>
      </c>
      <c r="E16" s="248">
        <v>3387</v>
      </c>
      <c r="F16" s="249">
        <v>999764795049.56995</v>
      </c>
      <c r="G16" s="248">
        <f>BERKURANG!AS14</f>
        <v>32</v>
      </c>
      <c r="H16" s="249">
        <f>BERKURANG!AT14</f>
        <v>48329661172.230003</v>
      </c>
      <c r="I16" s="248">
        <f>BERTAMBAH!AQ14</f>
        <v>765</v>
      </c>
      <c r="J16" s="249">
        <f>BERTAMBAH!AR14</f>
        <v>213432609389.22998</v>
      </c>
      <c r="K16" s="248">
        <f t="shared" si="0"/>
        <v>4120</v>
      </c>
      <c r="L16" s="249">
        <f t="shared" si="1"/>
        <v>1164867743266.5698</v>
      </c>
      <c r="M16" s="250"/>
      <c r="N16" s="251"/>
      <c r="O16" s="251"/>
      <c r="P16" s="251"/>
      <c r="Q16" s="252"/>
      <c r="R16" s="252"/>
      <c r="S16" s="252"/>
    </row>
    <row r="17" spans="1:19" s="253" customFormat="1" x14ac:dyDescent="0.25">
      <c r="A17" s="247">
        <v>5</v>
      </c>
      <c r="B17" s="247"/>
      <c r="C17" s="247"/>
      <c r="D17" s="11" t="s">
        <v>32</v>
      </c>
      <c r="E17" s="248">
        <v>501</v>
      </c>
      <c r="F17" s="249">
        <v>6809869061.5500002</v>
      </c>
      <c r="G17" s="248">
        <f>BERKURANG!AS15</f>
        <v>52</v>
      </c>
      <c r="H17" s="249">
        <f>BERKURANG!AT15</f>
        <v>4660164622.0900002</v>
      </c>
      <c r="I17" s="248">
        <f>BERTAMBAH!AQ15</f>
        <v>8</v>
      </c>
      <c r="J17" s="249">
        <f>BERTAMBAH!AR15</f>
        <v>4972541313</v>
      </c>
      <c r="K17" s="248">
        <f t="shared" si="0"/>
        <v>457</v>
      </c>
      <c r="L17" s="249">
        <f t="shared" si="1"/>
        <v>7122245752.46</v>
      </c>
      <c r="M17" s="250"/>
      <c r="N17" s="251"/>
      <c r="O17" s="251"/>
      <c r="P17" s="251"/>
      <c r="Q17" s="252"/>
      <c r="R17" s="252"/>
      <c r="S17" s="252"/>
    </row>
    <row r="18" spans="1:19" s="253" customFormat="1" x14ac:dyDescent="0.25">
      <c r="A18" s="247">
        <v>6</v>
      </c>
      <c r="B18" s="247"/>
      <c r="C18" s="247"/>
      <c r="D18" s="61" t="s">
        <v>33</v>
      </c>
      <c r="E18" s="248">
        <v>1579</v>
      </c>
      <c r="F18" s="249">
        <v>37883371714.690002</v>
      </c>
      <c r="G18" s="248">
        <f>BERKURANG!AS16</f>
        <v>42</v>
      </c>
      <c r="H18" s="249">
        <f>BERKURANG!AT16</f>
        <v>5919534596.6899996</v>
      </c>
      <c r="I18" s="248">
        <f>BERTAMBAH!AQ16</f>
        <v>205</v>
      </c>
      <c r="J18" s="249">
        <f>BERTAMBAH!AR16</f>
        <v>4485618600</v>
      </c>
      <c r="K18" s="248">
        <f t="shared" si="0"/>
        <v>1742</v>
      </c>
      <c r="L18" s="249">
        <f t="shared" si="1"/>
        <v>36449455718</v>
      </c>
      <c r="M18" s="250"/>
      <c r="N18" s="251"/>
      <c r="O18" s="251"/>
      <c r="P18" s="251"/>
      <c r="Q18" s="252"/>
      <c r="R18" s="252"/>
      <c r="S18" s="252"/>
    </row>
    <row r="19" spans="1:19" s="253" customFormat="1" x14ac:dyDescent="0.25">
      <c r="A19" s="247">
        <v>7</v>
      </c>
      <c r="B19" s="247"/>
      <c r="C19" s="247"/>
      <c r="D19" s="61" t="s">
        <v>34</v>
      </c>
      <c r="E19" s="248">
        <v>186</v>
      </c>
      <c r="F19" s="249">
        <v>2174303668</v>
      </c>
      <c r="G19" s="248">
        <f>BERKURANG!AS17</f>
        <v>1</v>
      </c>
      <c r="H19" s="249">
        <f>BERKURANG!AT17</f>
        <v>161840000</v>
      </c>
      <c r="I19" s="248">
        <f>BERTAMBAH!AQ17</f>
        <v>93</v>
      </c>
      <c r="J19" s="249">
        <f>BERTAMBAH!AR17</f>
        <v>1682773618.1800001</v>
      </c>
      <c r="K19" s="248">
        <f t="shared" si="0"/>
        <v>278</v>
      </c>
      <c r="L19" s="249">
        <f t="shared" si="1"/>
        <v>3695237286.1800003</v>
      </c>
      <c r="M19" s="250"/>
      <c r="N19" s="251"/>
      <c r="O19" s="251"/>
      <c r="P19" s="251"/>
      <c r="Q19" s="252"/>
      <c r="R19" s="252"/>
      <c r="S19" s="252"/>
    </row>
    <row r="20" spans="1:19" s="253" customFormat="1" x14ac:dyDescent="0.25">
      <c r="A20" s="247">
        <v>8</v>
      </c>
      <c r="B20" s="247"/>
      <c r="C20" s="247"/>
      <c r="D20" s="62" t="s">
        <v>35</v>
      </c>
      <c r="E20" s="248">
        <v>826</v>
      </c>
      <c r="F20" s="249">
        <v>21318281495</v>
      </c>
      <c r="G20" s="248">
        <f>BERKURANG!AS18</f>
        <v>166</v>
      </c>
      <c r="H20" s="249">
        <f>BERKURANG!AT18</f>
        <v>1135110347</v>
      </c>
      <c r="I20" s="248">
        <f>BERTAMBAH!AQ18</f>
        <v>81</v>
      </c>
      <c r="J20" s="249">
        <f>BERTAMBAH!AR18</f>
        <v>1835561000</v>
      </c>
      <c r="K20" s="248">
        <f t="shared" si="0"/>
        <v>741</v>
      </c>
      <c r="L20" s="249">
        <f t="shared" si="1"/>
        <v>22018732148</v>
      </c>
      <c r="M20" s="250"/>
      <c r="N20" s="251"/>
      <c r="O20" s="251"/>
      <c r="P20" s="251"/>
      <c r="Q20" s="252"/>
      <c r="R20" s="252"/>
      <c r="S20" s="252"/>
    </row>
    <row r="21" spans="1:19" s="253" customFormat="1" x14ac:dyDescent="0.25">
      <c r="A21" s="247">
        <v>9</v>
      </c>
      <c r="B21" s="247"/>
      <c r="C21" s="247"/>
      <c r="D21" s="18" t="s">
        <v>36</v>
      </c>
      <c r="E21" s="248">
        <v>390</v>
      </c>
      <c r="F21" s="249">
        <v>2547432240.6700001</v>
      </c>
      <c r="G21" s="248">
        <f>BERKURANG!AS19</f>
        <v>1</v>
      </c>
      <c r="H21" s="249">
        <f>BERKURANG!AT19</f>
        <v>161840000</v>
      </c>
      <c r="I21" s="248">
        <f>BERTAMBAH!AQ19</f>
        <v>56</v>
      </c>
      <c r="J21" s="249">
        <f>BERTAMBAH!AR19</f>
        <v>623178748</v>
      </c>
      <c r="K21" s="248">
        <f t="shared" si="0"/>
        <v>445</v>
      </c>
      <c r="L21" s="249">
        <f t="shared" si="1"/>
        <v>3008770988.6700001</v>
      </c>
      <c r="M21" s="250"/>
      <c r="N21" s="251"/>
      <c r="O21" s="251"/>
      <c r="P21" s="251"/>
      <c r="Q21" s="252"/>
      <c r="R21" s="252"/>
      <c r="S21" s="252"/>
    </row>
    <row r="22" spans="1:19" s="253" customFormat="1" ht="18" x14ac:dyDescent="0.25">
      <c r="A22" s="247">
        <v>10</v>
      </c>
      <c r="B22" s="247"/>
      <c r="C22" s="247"/>
      <c r="D22" s="20" t="s">
        <v>37</v>
      </c>
      <c r="E22" s="248">
        <v>1062</v>
      </c>
      <c r="F22" s="249">
        <v>11354642823</v>
      </c>
      <c r="G22" s="248">
        <f>BERKURANG!AS20</f>
        <v>40</v>
      </c>
      <c r="H22" s="249">
        <f>BERKURANG!AT20</f>
        <v>146750500</v>
      </c>
      <c r="I22" s="248">
        <f>BERTAMBAH!AQ20</f>
        <v>66</v>
      </c>
      <c r="J22" s="249">
        <f>BERTAMBAH!AR20</f>
        <v>980613500</v>
      </c>
      <c r="K22" s="248">
        <f t="shared" si="0"/>
        <v>1088</v>
      </c>
      <c r="L22" s="249">
        <f t="shared" si="1"/>
        <v>12188505823</v>
      </c>
      <c r="M22" s="250"/>
      <c r="N22" s="251"/>
      <c r="O22" s="251"/>
      <c r="P22" s="251"/>
      <c r="Q22" s="252"/>
      <c r="R22" s="252"/>
      <c r="S22" s="252"/>
    </row>
    <row r="23" spans="1:19" s="253" customFormat="1" x14ac:dyDescent="0.25">
      <c r="A23" s="247">
        <v>11</v>
      </c>
      <c r="B23" s="247"/>
      <c r="C23" s="247"/>
      <c r="D23" s="63" t="s">
        <v>38</v>
      </c>
      <c r="E23" s="248">
        <v>558</v>
      </c>
      <c r="F23" s="249">
        <v>6918758596</v>
      </c>
      <c r="G23" s="248">
        <f>BERKURANG!AS21</f>
        <v>69</v>
      </c>
      <c r="H23" s="249">
        <f>BERKURANG!AT21</f>
        <v>1417720346</v>
      </c>
      <c r="I23" s="248">
        <f>BERTAMBAH!AQ21</f>
        <v>20</v>
      </c>
      <c r="J23" s="249">
        <f>BERTAMBAH!AR21</f>
        <v>169974000</v>
      </c>
      <c r="K23" s="248">
        <f t="shared" si="0"/>
        <v>509</v>
      </c>
      <c r="L23" s="249">
        <f t="shared" si="1"/>
        <v>5671012250</v>
      </c>
      <c r="M23" s="250"/>
      <c r="N23" s="251"/>
      <c r="O23" s="251"/>
      <c r="P23" s="251"/>
      <c r="Q23" s="252"/>
      <c r="R23" s="252"/>
      <c r="S23" s="252"/>
    </row>
    <row r="24" spans="1:19" s="253" customFormat="1" x14ac:dyDescent="0.25">
      <c r="A24" s="247">
        <v>12</v>
      </c>
      <c r="B24" s="247"/>
      <c r="C24" s="247"/>
      <c r="D24" s="64" t="s">
        <v>39</v>
      </c>
      <c r="E24" s="248">
        <v>308</v>
      </c>
      <c r="F24" s="249">
        <v>5437666169</v>
      </c>
      <c r="G24" s="248">
        <f>BERKURANG!AS22</f>
        <v>1</v>
      </c>
      <c r="H24" s="249">
        <f>BERKURANG!AT22</f>
        <v>114400000</v>
      </c>
      <c r="I24" s="248">
        <f>BERTAMBAH!AQ22</f>
        <v>12</v>
      </c>
      <c r="J24" s="249">
        <f>BERTAMBAH!AR22</f>
        <v>455643600</v>
      </c>
      <c r="K24" s="248">
        <f t="shared" si="0"/>
        <v>319</v>
      </c>
      <c r="L24" s="249">
        <f t="shared" si="1"/>
        <v>5778909769</v>
      </c>
      <c r="M24" s="250"/>
      <c r="N24" s="251"/>
      <c r="O24" s="251"/>
      <c r="P24" s="251"/>
      <c r="Q24" s="252"/>
      <c r="R24" s="252"/>
      <c r="S24" s="252"/>
    </row>
    <row r="25" spans="1:19" s="279" customFormat="1" x14ac:dyDescent="0.25">
      <c r="A25" s="272">
        <v>13</v>
      </c>
      <c r="B25" s="272"/>
      <c r="C25" s="272"/>
      <c r="D25" s="273" t="s">
        <v>40</v>
      </c>
      <c r="E25" s="274">
        <v>925</v>
      </c>
      <c r="F25" s="275">
        <v>56619261699.669998</v>
      </c>
      <c r="G25" s="274">
        <f>BERKURANG!AS23</f>
        <v>40</v>
      </c>
      <c r="H25" s="275">
        <v>3445634291.6599998</v>
      </c>
      <c r="I25" s="274">
        <f>BERTAMBAH!AQ23</f>
        <v>13</v>
      </c>
      <c r="J25" s="275">
        <f>BERTAMBAH!AR23</f>
        <v>7924189602</v>
      </c>
      <c r="K25" s="274">
        <f t="shared" si="0"/>
        <v>898</v>
      </c>
      <c r="L25" s="275">
        <f t="shared" si="1"/>
        <v>61097817010.009995</v>
      </c>
      <c r="M25" s="276"/>
      <c r="N25" s="277"/>
      <c r="O25" s="277"/>
      <c r="P25" s="277"/>
      <c r="Q25" s="278"/>
      <c r="R25" s="278"/>
      <c r="S25" s="278"/>
    </row>
    <row r="26" spans="1:19" s="253" customFormat="1" x14ac:dyDescent="0.25">
      <c r="A26" s="247">
        <v>14</v>
      </c>
      <c r="B26" s="247"/>
      <c r="C26" s="247"/>
      <c r="D26" s="73" t="s">
        <v>41</v>
      </c>
      <c r="E26" s="248">
        <v>710</v>
      </c>
      <c r="F26" s="249">
        <v>154113311092.97</v>
      </c>
      <c r="G26" s="248">
        <f>BERKURANG!AS24</f>
        <v>4</v>
      </c>
      <c r="H26" s="249">
        <f>BERKURANG!AT24</f>
        <v>1871629922.9100001</v>
      </c>
      <c r="I26" s="248">
        <f>BERTAMBAH!AQ24</f>
        <v>122</v>
      </c>
      <c r="J26" s="249">
        <f>BERTAMBAH!AR24</f>
        <v>9728641183.1199989</v>
      </c>
      <c r="K26" s="248">
        <f t="shared" si="0"/>
        <v>828</v>
      </c>
      <c r="L26" s="249">
        <f t="shared" si="1"/>
        <v>161970322353.17999</v>
      </c>
      <c r="M26" s="250"/>
      <c r="N26" s="251"/>
      <c r="O26" s="251"/>
      <c r="P26" s="251"/>
      <c r="Q26" s="252"/>
      <c r="R26" s="252"/>
      <c r="S26" s="252"/>
    </row>
    <row r="27" spans="1:19" s="253" customFormat="1" x14ac:dyDescent="0.25">
      <c r="A27" s="247">
        <v>15</v>
      </c>
      <c r="B27" s="247"/>
      <c r="C27" s="247"/>
      <c r="D27" s="16" t="s">
        <v>42</v>
      </c>
      <c r="E27" s="248">
        <v>663</v>
      </c>
      <c r="F27" s="249">
        <v>1659551400</v>
      </c>
      <c r="G27" s="248">
        <f>BERKURANG!AS25</f>
        <v>0</v>
      </c>
      <c r="H27" s="249">
        <f>BERKURANG!AT25</f>
        <v>0</v>
      </c>
      <c r="I27" s="248">
        <f>BERTAMBAH!AQ25</f>
        <v>9</v>
      </c>
      <c r="J27" s="249">
        <f>BERTAMBAH!AR25</f>
        <v>118022333</v>
      </c>
      <c r="K27" s="248">
        <f t="shared" si="0"/>
        <v>672</v>
      </c>
      <c r="L27" s="249">
        <f t="shared" si="1"/>
        <v>1777573733</v>
      </c>
      <c r="M27" s="250"/>
      <c r="N27" s="251"/>
      <c r="O27" s="251"/>
      <c r="P27" s="251"/>
      <c r="Q27" s="252"/>
      <c r="R27" s="252"/>
      <c r="S27" s="252"/>
    </row>
    <row r="28" spans="1:19" s="253" customFormat="1" x14ac:dyDescent="0.25">
      <c r="A28" s="247">
        <v>16</v>
      </c>
      <c r="B28" s="247"/>
      <c r="C28" s="247"/>
      <c r="D28" s="66" t="s">
        <v>43</v>
      </c>
      <c r="E28" s="248">
        <v>545</v>
      </c>
      <c r="F28" s="249">
        <v>3764247509</v>
      </c>
      <c r="G28" s="248">
        <f>BERKURANG!AS26</f>
        <v>1</v>
      </c>
      <c r="H28" s="249">
        <f>BERKURANG!AT26</f>
        <v>165300000</v>
      </c>
      <c r="I28" s="248">
        <f>BERTAMBAH!AQ26</f>
        <v>7</v>
      </c>
      <c r="J28" s="249">
        <f>BERTAMBAH!AR26</f>
        <v>545770650</v>
      </c>
      <c r="K28" s="248">
        <f t="shared" si="0"/>
        <v>551</v>
      </c>
      <c r="L28" s="249">
        <f t="shared" si="1"/>
        <v>4144718159</v>
      </c>
      <c r="M28" s="250"/>
      <c r="N28" s="251"/>
      <c r="O28" s="251"/>
      <c r="P28" s="251"/>
      <c r="Q28" s="252"/>
      <c r="R28" s="252"/>
      <c r="S28" s="252"/>
    </row>
    <row r="29" spans="1:19" s="253" customFormat="1" x14ac:dyDescent="0.25">
      <c r="A29" s="247">
        <v>17</v>
      </c>
      <c r="B29" s="247"/>
      <c r="C29" s="247"/>
      <c r="D29" s="16" t="s">
        <v>44</v>
      </c>
      <c r="E29" s="248">
        <v>330</v>
      </c>
      <c r="F29" s="249">
        <v>4373066300</v>
      </c>
      <c r="G29" s="248">
        <f>BERKURANG!AS27</f>
        <v>2</v>
      </c>
      <c r="H29" s="249">
        <f>BERKURANG!AT27</f>
        <v>39996000</v>
      </c>
      <c r="I29" s="248">
        <f>BERTAMBAH!AQ27</f>
        <v>34</v>
      </c>
      <c r="J29" s="249">
        <f>BERTAMBAH!AR27</f>
        <v>9862123000</v>
      </c>
      <c r="K29" s="248">
        <f t="shared" si="0"/>
        <v>362</v>
      </c>
      <c r="L29" s="249">
        <f t="shared" si="1"/>
        <v>14195193300</v>
      </c>
      <c r="M29" s="250"/>
      <c r="N29" s="251"/>
      <c r="O29" s="251"/>
      <c r="P29" s="251"/>
      <c r="Q29" s="252"/>
      <c r="R29" s="252"/>
      <c r="S29" s="252"/>
    </row>
    <row r="30" spans="1:19" s="253" customFormat="1" x14ac:dyDescent="0.25">
      <c r="A30" s="247">
        <v>18</v>
      </c>
      <c r="B30" s="247"/>
      <c r="C30" s="247"/>
      <c r="D30" s="66" t="s">
        <v>45</v>
      </c>
      <c r="E30" s="248">
        <v>2125</v>
      </c>
      <c r="F30" s="249">
        <v>85331517496.099991</v>
      </c>
      <c r="G30" s="248">
        <f>BERKURANG!AS28</f>
        <v>22</v>
      </c>
      <c r="H30" s="249">
        <f>BERKURANG!AT28</f>
        <v>1938509866</v>
      </c>
      <c r="I30" s="248">
        <f>BERTAMBAH!AQ28</f>
        <v>158</v>
      </c>
      <c r="J30" s="249">
        <f>BERTAMBAH!AR28</f>
        <v>3089003737</v>
      </c>
      <c r="K30" s="248">
        <f t="shared" si="0"/>
        <v>2261</v>
      </c>
      <c r="L30" s="249">
        <f t="shared" si="1"/>
        <v>86482011367.099991</v>
      </c>
      <c r="M30" s="250"/>
      <c r="N30" s="251"/>
      <c r="O30" s="251"/>
      <c r="P30" s="251"/>
      <c r="Q30" s="252"/>
      <c r="R30" s="252"/>
      <c r="S30" s="252"/>
    </row>
    <row r="31" spans="1:19" s="253" customFormat="1" x14ac:dyDescent="0.25">
      <c r="A31" s="247">
        <v>19</v>
      </c>
      <c r="B31" s="247"/>
      <c r="C31" s="247"/>
      <c r="D31" s="11" t="s">
        <v>46</v>
      </c>
      <c r="E31" s="248">
        <v>1151</v>
      </c>
      <c r="F31" s="249">
        <v>19006839838</v>
      </c>
      <c r="G31" s="248">
        <f>BERKURANG!AS29</f>
        <v>26</v>
      </c>
      <c r="H31" s="249">
        <f>BERKURANG!AT29</f>
        <v>3738293333</v>
      </c>
      <c r="I31" s="248">
        <f>BERTAMBAH!AQ29</f>
        <v>163</v>
      </c>
      <c r="J31" s="249">
        <f>BERTAMBAH!AR29</f>
        <v>2198583810</v>
      </c>
      <c r="K31" s="248">
        <f t="shared" si="0"/>
        <v>1288</v>
      </c>
      <c r="L31" s="249">
        <f t="shared" si="1"/>
        <v>17467130315</v>
      </c>
      <c r="M31" s="250"/>
      <c r="N31" s="251"/>
      <c r="O31" s="251"/>
      <c r="P31" s="251"/>
      <c r="Q31" s="252"/>
      <c r="R31" s="252"/>
      <c r="S31" s="252"/>
    </row>
    <row r="32" spans="1:19" s="253" customFormat="1" x14ac:dyDescent="0.25">
      <c r="A32" s="247">
        <v>20</v>
      </c>
      <c r="B32" s="247"/>
      <c r="C32" s="247"/>
      <c r="D32" s="62" t="s">
        <v>47</v>
      </c>
      <c r="E32" s="248">
        <v>2348</v>
      </c>
      <c r="F32" s="249">
        <v>190814945743.37</v>
      </c>
      <c r="G32" s="248">
        <f>BERKURANG!AS30</f>
        <v>206</v>
      </c>
      <c r="H32" s="249">
        <f>BERKURANG!AT30</f>
        <v>10528052615.09</v>
      </c>
      <c r="I32" s="248">
        <f>BERTAMBAH!AQ30</f>
        <v>335</v>
      </c>
      <c r="J32" s="249">
        <f>BERTAMBAH!AR30</f>
        <v>15278032148.75</v>
      </c>
      <c r="K32" s="248">
        <f t="shared" si="0"/>
        <v>2477</v>
      </c>
      <c r="L32" s="249">
        <f t="shared" si="1"/>
        <v>195564925277.03</v>
      </c>
      <c r="M32" s="250"/>
      <c r="N32" s="251"/>
      <c r="O32" s="251"/>
      <c r="P32" s="251"/>
      <c r="Q32" s="252"/>
      <c r="R32" s="252"/>
      <c r="S32" s="252"/>
    </row>
    <row r="33" spans="1:19" s="253" customFormat="1" x14ac:dyDescent="0.25">
      <c r="A33" s="247">
        <v>21</v>
      </c>
      <c r="B33" s="247"/>
      <c r="C33" s="247"/>
      <c r="D33" s="67" t="s">
        <v>48</v>
      </c>
      <c r="E33" s="248">
        <v>213</v>
      </c>
      <c r="F33" s="249">
        <v>1845089891.6900001</v>
      </c>
      <c r="G33" s="248">
        <f>BERKURANG!AS31</f>
        <v>1</v>
      </c>
      <c r="H33" s="249">
        <f>BERKURANG!AT31</f>
        <v>174810000</v>
      </c>
      <c r="I33" s="248">
        <f>BERTAMBAH!AQ31</f>
        <v>20</v>
      </c>
      <c r="J33" s="249">
        <f>BERTAMBAH!AR31</f>
        <v>423869900</v>
      </c>
      <c r="K33" s="248">
        <f t="shared" si="0"/>
        <v>232</v>
      </c>
      <c r="L33" s="249">
        <f t="shared" si="1"/>
        <v>2094149791.6900001</v>
      </c>
      <c r="M33" s="250"/>
      <c r="N33" s="251"/>
      <c r="O33" s="251"/>
      <c r="P33" s="251"/>
      <c r="Q33" s="252"/>
      <c r="R33" s="252"/>
      <c r="S33" s="252"/>
    </row>
    <row r="34" spans="1:19" s="253" customFormat="1" x14ac:dyDescent="0.25">
      <c r="A34" s="247">
        <v>22</v>
      </c>
      <c r="B34" s="247"/>
      <c r="C34" s="247"/>
      <c r="D34" s="66" t="s">
        <v>49</v>
      </c>
      <c r="E34" s="248">
        <v>284</v>
      </c>
      <c r="F34" s="249">
        <v>1246415125.28</v>
      </c>
      <c r="G34" s="248">
        <f>BERKURANG!AS32</f>
        <v>42</v>
      </c>
      <c r="H34" s="249">
        <f>BERKURANG!AT32</f>
        <v>19208863.280000001</v>
      </c>
      <c r="I34" s="248">
        <f>BERTAMBAH!AQ32</f>
        <v>39</v>
      </c>
      <c r="J34" s="249">
        <f>BERTAMBAH!AR32</f>
        <v>158715000</v>
      </c>
      <c r="K34" s="248">
        <f t="shared" si="0"/>
        <v>281</v>
      </c>
      <c r="L34" s="249">
        <f t="shared" si="1"/>
        <v>1385921262</v>
      </c>
      <c r="M34" s="250"/>
      <c r="N34" s="251"/>
      <c r="O34" s="251"/>
      <c r="P34" s="251"/>
      <c r="Q34" s="252"/>
      <c r="R34" s="252"/>
      <c r="S34" s="252"/>
    </row>
    <row r="35" spans="1:19" s="253" customFormat="1" x14ac:dyDescent="0.25">
      <c r="A35" s="247">
        <v>23</v>
      </c>
      <c r="B35" s="247"/>
      <c r="C35" s="247"/>
      <c r="D35" s="16" t="s">
        <v>50</v>
      </c>
      <c r="E35" s="248">
        <v>490</v>
      </c>
      <c r="F35" s="249">
        <v>1843050867</v>
      </c>
      <c r="G35" s="248">
        <f>BERKURANG!AS33</f>
        <v>2</v>
      </c>
      <c r="H35" s="249">
        <f>BERKURANG!AT33</f>
        <v>115180000</v>
      </c>
      <c r="I35" s="248">
        <f>BERTAMBAH!AQ33</f>
        <v>16</v>
      </c>
      <c r="J35" s="249">
        <f>BERTAMBAH!AR33</f>
        <v>502984450</v>
      </c>
      <c r="K35" s="248">
        <f t="shared" si="0"/>
        <v>504</v>
      </c>
      <c r="L35" s="249">
        <f t="shared" si="1"/>
        <v>2230855317</v>
      </c>
      <c r="M35" s="250"/>
      <c r="N35" s="251"/>
      <c r="O35" s="251"/>
      <c r="P35" s="251"/>
      <c r="Q35" s="252"/>
      <c r="R35" s="252"/>
      <c r="S35" s="252"/>
    </row>
    <row r="36" spans="1:19" s="253" customFormat="1" x14ac:dyDescent="0.25">
      <c r="A36" s="247">
        <v>24</v>
      </c>
      <c r="B36" s="247"/>
      <c r="C36" s="247"/>
      <c r="D36" s="68" t="s">
        <v>51</v>
      </c>
      <c r="E36" s="248">
        <v>842</v>
      </c>
      <c r="F36" s="249">
        <v>4905162594</v>
      </c>
      <c r="G36" s="248">
        <f>BERKURANG!AS34</f>
        <v>1</v>
      </c>
      <c r="H36" s="249">
        <f>BERKURANG!AT34</f>
        <v>40650000</v>
      </c>
      <c r="I36" s="248">
        <f>BERTAMBAH!AQ34</f>
        <v>21</v>
      </c>
      <c r="J36" s="249">
        <f>BERTAMBAH!AR34</f>
        <v>70594700</v>
      </c>
      <c r="K36" s="248">
        <f t="shared" si="0"/>
        <v>862</v>
      </c>
      <c r="L36" s="249">
        <f t="shared" si="1"/>
        <v>4935107294</v>
      </c>
      <c r="M36" s="250"/>
      <c r="N36" s="251"/>
      <c r="O36" s="251"/>
      <c r="P36" s="251"/>
      <c r="Q36" s="252"/>
      <c r="R36" s="252"/>
      <c r="S36" s="252"/>
    </row>
    <row r="37" spans="1:19" s="253" customFormat="1" x14ac:dyDescent="0.25">
      <c r="A37" s="247">
        <v>25</v>
      </c>
      <c r="B37" s="247"/>
      <c r="C37" s="247"/>
      <c r="D37" s="68" t="s">
        <v>52</v>
      </c>
      <c r="E37" s="248">
        <v>395</v>
      </c>
      <c r="F37" s="249">
        <v>2095336194.0900002</v>
      </c>
      <c r="G37" s="248">
        <f>BERKURANG!AS35</f>
        <v>1</v>
      </c>
      <c r="H37" s="249">
        <f>BERKURANG!AT35</f>
        <v>69720000</v>
      </c>
      <c r="I37" s="248">
        <f>BERTAMBAH!AQ35</f>
        <v>395</v>
      </c>
      <c r="J37" s="249">
        <f>BERTAMBAH!AR35</f>
        <v>404937552.90999997</v>
      </c>
      <c r="K37" s="248">
        <f t="shared" si="0"/>
        <v>789</v>
      </c>
      <c r="L37" s="249">
        <f t="shared" si="1"/>
        <v>2430553747</v>
      </c>
      <c r="M37" s="250"/>
      <c r="N37" s="251"/>
      <c r="O37" s="251"/>
      <c r="P37" s="251"/>
      <c r="Q37" s="252"/>
      <c r="R37" s="252"/>
      <c r="S37" s="252"/>
    </row>
    <row r="38" spans="1:19" s="253" customFormat="1" x14ac:dyDescent="0.25">
      <c r="A38" s="247">
        <v>26</v>
      </c>
      <c r="B38" s="247"/>
      <c r="C38" s="247"/>
      <c r="D38" s="69" t="s">
        <v>53</v>
      </c>
      <c r="E38" s="248">
        <v>1448</v>
      </c>
      <c r="F38" s="249">
        <v>45856876082</v>
      </c>
      <c r="G38" s="248">
        <f>BERKURANG!AS36</f>
        <v>5</v>
      </c>
      <c r="H38" s="249">
        <f>BERKURANG!AT36</f>
        <v>4216174127</v>
      </c>
      <c r="I38" s="248">
        <f>BERTAMBAH!AQ36</f>
        <v>57</v>
      </c>
      <c r="J38" s="249">
        <f>BERTAMBAH!AR36</f>
        <v>1892723527</v>
      </c>
      <c r="K38" s="248">
        <f t="shared" si="0"/>
        <v>1500</v>
      </c>
      <c r="L38" s="249">
        <f t="shared" si="1"/>
        <v>43533425482</v>
      </c>
      <c r="M38" s="250"/>
      <c r="N38" s="251"/>
      <c r="O38" s="251"/>
      <c r="P38" s="251"/>
      <c r="Q38" s="252"/>
      <c r="R38" s="252"/>
      <c r="S38" s="252"/>
    </row>
    <row r="39" spans="1:19" s="253" customFormat="1" x14ac:dyDescent="0.25">
      <c r="A39" s="247">
        <v>27</v>
      </c>
      <c r="B39" s="247"/>
      <c r="C39" s="247"/>
      <c r="D39" s="11" t="s">
        <v>54</v>
      </c>
      <c r="E39" s="248">
        <v>255</v>
      </c>
      <c r="F39" s="249">
        <v>2447367872</v>
      </c>
      <c r="G39" s="248">
        <f>BERKURANG!AS37</f>
        <v>0</v>
      </c>
      <c r="H39" s="249">
        <f>BERKURANG!AT37</f>
        <v>0</v>
      </c>
      <c r="I39" s="248">
        <f>BERTAMBAH!AQ37</f>
        <v>0</v>
      </c>
      <c r="J39" s="249">
        <f>BERTAMBAH!AR37</f>
        <v>0</v>
      </c>
      <c r="K39" s="248">
        <f t="shared" si="0"/>
        <v>255</v>
      </c>
      <c r="L39" s="249">
        <f t="shared" si="1"/>
        <v>2447367872</v>
      </c>
      <c r="M39" s="250"/>
      <c r="N39" s="251"/>
      <c r="O39" s="251"/>
      <c r="P39" s="251"/>
      <c r="Q39" s="252"/>
      <c r="R39" s="252"/>
      <c r="S39" s="252"/>
    </row>
    <row r="40" spans="1:19" s="253" customFormat="1" x14ac:dyDescent="0.25">
      <c r="A40" s="247">
        <v>28</v>
      </c>
      <c r="B40" s="247"/>
      <c r="C40" s="247"/>
      <c r="D40" s="11" t="s">
        <v>55</v>
      </c>
      <c r="E40" s="248">
        <v>336</v>
      </c>
      <c r="F40" s="249">
        <v>2441819288.3299999</v>
      </c>
      <c r="G40" s="248">
        <f>BERKURANG!AS38</f>
        <v>68</v>
      </c>
      <c r="H40" s="249">
        <f>BERKURANG!AT38</f>
        <v>11258750</v>
      </c>
      <c r="I40" s="248">
        <f>BERTAMBAH!AQ38</f>
        <v>27</v>
      </c>
      <c r="J40" s="249">
        <f>BERTAMBAH!AR38</f>
        <v>10800000</v>
      </c>
      <c r="K40" s="248">
        <f t="shared" si="0"/>
        <v>295</v>
      </c>
      <c r="L40" s="249">
        <f t="shared" si="1"/>
        <v>2441360538.3299999</v>
      </c>
      <c r="M40" s="250"/>
      <c r="N40" s="251"/>
      <c r="O40" s="251"/>
      <c r="P40" s="251"/>
      <c r="Q40" s="252"/>
      <c r="R40" s="252"/>
      <c r="S40" s="252"/>
    </row>
    <row r="41" spans="1:19" s="253" customFormat="1" x14ac:dyDescent="0.25">
      <c r="A41" s="247">
        <v>29</v>
      </c>
      <c r="B41" s="247"/>
      <c r="C41" s="247"/>
      <c r="D41" s="11" t="s">
        <v>56</v>
      </c>
      <c r="E41" s="248">
        <v>416</v>
      </c>
      <c r="F41" s="249">
        <v>4008147955</v>
      </c>
      <c r="G41" s="248">
        <f>BERKURANG!AS39</f>
        <v>0</v>
      </c>
      <c r="H41" s="249">
        <f>BERKURANG!AT39</f>
        <v>0</v>
      </c>
      <c r="I41" s="248">
        <f>BERTAMBAH!AQ39</f>
        <v>26</v>
      </c>
      <c r="J41" s="249">
        <f>BERTAMBAH!AR39</f>
        <v>37201750</v>
      </c>
      <c r="K41" s="248">
        <f t="shared" si="0"/>
        <v>442</v>
      </c>
      <c r="L41" s="249">
        <f t="shared" si="1"/>
        <v>4045349705</v>
      </c>
      <c r="M41" s="250"/>
      <c r="N41" s="251"/>
      <c r="O41" s="251"/>
      <c r="P41" s="251"/>
      <c r="Q41" s="252"/>
      <c r="R41" s="252"/>
      <c r="S41" s="252"/>
    </row>
    <row r="42" spans="1:19" s="253" customFormat="1" x14ac:dyDescent="0.25">
      <c r="A42" s="247">
        <v>30</v>
      </c>
      <c r="B42" s="247"/>
      <c r="C42" s="247"/>
      <c r="D42" s="11" t="s">
        <v>57</v>
      </c>
      <c r="E42" s="248">
        <v>162</v>
      </c>
      <c r="F42" s="249">
        <v>1541983632</v>
      </c>
      <c r="G42" s="248">
        <f>BERKURANG!AS40</f>
        <v>0</v>
      </c>
      <c r="H42" s="249">
        <f>BERKURANG!AT40</f>
        <v>0</v>
      </c>
      <c r="I42" s="248">
        <f>BERTAMBAH!AQ40</f>
        <v>6</v>
      </c>
      <c r="J42" s="249">
        <f>BERTAMBAH!AR40</f>
        <v>16321800</v>
      </c>
      <c r="K42" s="248">
        <f t="shared" si="0"/>
        <v>168</v>
      </c>
      <c r="L42" s="249">
        <f t="shared" si="1"/>
        <v>1558305432</v>
      </c>
      <c r="M42" s="250"/>
      <c r="N42" s="251"/>
      <c r="O42" s="251"/>
      <c r="P42" s="251"/>
      <c r="Q42" s="252"/>
      <c r="R42" s="252"/>
      <c r="S42" s="252"/>
    </row>
    <row r="43" spans="1:19" s="253" customFormat="1" x14ac:dyDescent="0.25">
      <c r="A43" s="247">
        <v>31</v>
      </c>
      <c r="B43" s="247"/>
      <c r="C43" s="247"/>
      <c r="D43" s="11" t="s">
        <v>58</v>
      </c>
      <c r="E43" s="248">
        <v>270</v>
      </c>
      <c r="F43" s="249">
        <v>1493052855</v>
      </c>
      <c r="G43" s="248">
        <f>BERKURANG!AS41</f>
        <v>0</v>
      </c>
      <c r="H43" s="249">
        <f>BERKURANG!AT41</f>
        <v>0</v>
      </c>
      <c r="I43" s="248">
        <f>BERTAMBAH!AQ41</f>
        <v>6</v>
      </c>
      <c r="J43" s="249">
        <f>BERTAMBAH!AR41</f>
        <v>29524000</v>
      </c>
      <c r="K43" s="248">
        <f t="shared" si="0"/>
        <v>276</v>
      </c>
      <c r="L43" s="249">
        <f t="shared" si="1"/>
        <v>1522576855</v>
      </c>
      <c r="M43" s="250"/>
      <c r="N43" s="251"/>
      <c r="O43" s="251"/>
      <c r="P43" s="251"/>
      <c r="Q43" s="252"/>
      <c r="R43" s="252"/>
      <c r="S43" s="252"/>
    </row>
    <row r="44" spans="1:19" s="253" customFormat="1" x14ac:dyDescent="0.25">
      <c r="A44" s="247">
        <v>32</v>
      </c>
      <c r="B44" s="247"/>
      <c r="C44" s="247"/>
      <c r="D44" s="32" t="s">
        <v>59</v>
      </c>
      <c r="E44" s="248">
        <v>258</v>
      </c>
      <c r="F44" s="249">
        <v>2148205079.3299999</v>
      </c>
      <c r="G44" s="248">
        <f>BERKURANG!AS42</f>
        <v>0</v>
      </c>
      <c r="H44" s="249">
        <f>BERKURANG!AT42</f>
        <v>0</v>
      </c>
      <c r="I44" s="248">
        <f>BERTAMBAH!AQ42</f>
        <v>1</v>
      </c>
      <c r="J44" s="249">
        <f>BERTAMBAH!AR42</f>
        <v>6985000</v>
      </c>
      <c r="K44" s="248">
        <f t="shared" si="0"/>
        <v>259</v>
      </c>
      <c r="L44" s="249">
        <f t="shared" si="1"/>
        <v>2155190079.3299999</v>
      </c>
      <c r="M44" s="250"/>
      <c r="N44" s="251"/>
      <c r="O44" s="251"/>
      <c r="P44" s="251"/>
      <c r="Q44" s="252"/>
      <c r="R44" s="252"/>
      <c r="S44" s="252"/>
    </row>
    <row r="45" spans="1:19" s="253" customFormat="1" x14ac:dyDescent="0.25">
      <c r="A45" s="247">
        <v>33</v>
      </c>
      <c r="B45" s="247"/>
      <c r="C45" s="247"/>
      <c r="D45" s="16" t="s">
        <v>60</v>
      </c>
      <c r="E45" s="248">
        <v>184</v>
      </c>
      <c r="F45" s="249">
        <v>1290293188.3299999</v>
      </c>
      <c r="G45" s="248">
        <f>BERKURANG!AS43</f>
        <v>0</v>
      </c>
      <c r="H45" s="249">
        <f>BERKURANG!AT43</f>
        <v>0</v>
      </c>
      <c r="I45" s="248">
        <f>BERTAMBAH!AQ43</f>
        <v>9</v>
      </c>
      <c r="J45" s="249">
        <f>BERTAMBAH!AR43</f>
        <v>11500000</v>
      </c>
      <c r="K45" s="248">
        <f t="shared" si="0"/>
        <v>193</v>
      </c>
      <c r="L45" s="249">
        <f t="shared" si="1"/>
        <v>1301793188.3299999</v>
      </c>
      <c r="M45" s="250"/>
      <c r="N45" s="251"/>
      <c r="O45" s="251"/>
      <c r="P45" s="251"/>
      <c r="Q45" s="252"/>
      <c r="R45" s="252"/>
      <c r="S45" s="252"/>
    </row>
    <row r="46" spans="1:19" s="253" customFormat="1" x14ac:dyDescent="0.25">
      <c r="A46" s="247" t="s">
        <v>146</v>
      </c>
      <c r="B46" s="247"/>
      <c r="C46" s="247"/>
      <c r="D46" s="11" t="s">
        <v>61</v>
      </c>
      <c r="E46" s="248">
        <v>180</v>
      </c>
      <c r="F46" s="249">
        <v>1162810527.3299999</v>
      </c>
      <c r="G46" s="248">
        <f>BERKURANG!AS44</f>
        <v>0</v>
      </c>
      <c r="H46" s="249">
        <f>BERKURANG!AT44</f>
        <v>0</v>
      </c>
      <c r="I46" s="248">
        <f>BERTAMBAH!AQ44</f>
        <v>0</v>
      </c>
      <c r="J46" s="249">
        <f>BERTAMBAH!AR44</f>
        <v>0</v>
      </c>
      <c r="K46" s="248">
        <f t="shared" si="0"/>
        <v>180</v>
      </c>
      <c r="L46" s="249">
        <f t="shared" si="1"/>
        <v>1162810527.3299999</v>
      </c>
      <c r="M46" s="250"/>
      <c r="N46" s="251"/>
      <c r="O46" s="251"/>
      <c r="P46" s="251"/>
      <c r="Q46" s="252"/>
      <c r="R46" s="252"/>
      <c r="S46" s="252"/>
    </row>
    <row r="47" spans="1:19" s="253" customFormat="1" x14ac:dyDescent="0.25">
      <c r="A47" s="247">
        <v>35</v>
      </c>
      <c r="B47" s="247"/>
      <c r="C47" s="247"/>
      <c r="D47" s="16" t="s">
        <v>62</v>
      </c>
      <c r="E47" s="248">
        <v>204</v>
      </c>
      <c r="F47" s="249">
        <v>1754064155</v>
      </c>
      <c r="G47" s="248">
        <f>BERKURANG!AS45</f>
        <v>2</v>
      </c>
      <c r="H47" s="249">
        <f>BERKURANG!AT45</f>
        <v>150675000</v>
      </c>
      <c r="I47" s="248">
        <f>BERTAMBAH!AQ45</f>
        <v>0</v>
      </c>
      <c r="J47" s="249">
        <f>BERTAMBAH!AR45</f>
        <v>0</v>
      </c>
      <c r="K47" s="248">
        <f t="shared" si="0"/>
        <v>202</v>
      </c>
      <c r="L47" s="249">
        <f t="shared" si="1"/>
        <v>1603389155</v>
      </c>
      <c r="M47" s="250"/>
      <c r="N47" s="251"/>
      <c r="O47" s="251"/>
      <c r="P47" s="251"/>
      <c r="Q47" s="252"/>
      <c r="R47" s="252"/>
      <c r="S47" s="252"/>
    </row>
    <row r="48" spans="1:19" s="253" customFormat="1" x14ac:dyDescent="0.25">
      <c r="A48" s="247">
        <v>36</v>
      </c>
      <c r="B48" s="247"/>
      <c r="C48" s="247"/>
      <c r="D48" s="11" t="s">
        <v>63</v>
      </c>
      <c r="E48" s="248">
        <v>421</v>
      </c>
      <c r="F48" s="249">
        <v>2647936910.3299999</v>
      </c>
      <c r="G48" s="248">
        <f>BERKURANG!AS46</f>
        <v>0</v>
      </c>
      <c r="H48" s="249">
        <f>BERKURANG!AT46</f>
        <v>0</v>
      </c>
      <c r="I48" s="248">
        <f>BERTAMBAH!AQ46</f>
        <v>3</v>
      </c>
      <c r="J48" s="249">
        <f>BERTAMBAH!AR46</f>
        <v>20000000</v>
      </c>
      <c r="K48" s="248">
        <f t="shared" si="0"/>
        <v>424</v>
      </c>
      <c r="L48" s="249">
        <f t="shared" si="1"/>
        <v>2667936910.3299999</v>
      </c>
      <c r="M48" s="250"/>
      <c r="N48" s="251"/>
      <c r="O48" s="251"/>
      <c r="P48" s="251"/>
      <c r="Q48" s="252"/>
      <c r="R48" s="252"/>
      <c r="S48" s="252"/>
    </row>
    <row r="49" spans="1:19" s="253" customFormat="1" x14ac:dyDescent="0.25">
      <c r="A49" s="247">
        <v>37</v>
      </c>
      <c r="B49" s="247"/>
      <c r="C49" s="247"/>
      <c r="D49" s="32" t="s">
        <v>64</v>
      </c>
      <c r="E49" s="248">
        <v>326</v>
      </c>
      <c r="F49" s="249">
        <v>1888543363.3299999</v>
      </c>
      <c r="G49" s="248">
        <f>BERKURANG!AS47</f>
        <v>0</v>
      </c>
      <c r="H49" s="249">
        <f>BERKURANG!AT47</f>
        <v>0</v>
      </c>
      <c r="I49" s="248">
        <f>BERTAMBAH!AQ47</f>
        <v>0</v>
      </c>
      <c r="J49" s="249">
        <f>BERTAMBAH!AR47</f>
        <v>0</v>
      </c>
      <c r="K49" s="248">
        <f t="shared" si="0"/>
        <v>326</v>
      </c>
      <c r="L49" s="249">
        <f t="shared" si="1"/>
        <v>1888543363.3299999</v>
      </c>
      <c r="M49" s="250"/>
      <c r="N49" s="251"/>
      <c r="O49" s="251"/>
      <c r="P49" s="251"/>
      <c r="Q49" s="252"/>
      <c r="R49" s="252"/>
      <c r="S49" s="252"/>
    </row>
    <row r="50" spans="1:19" s="253" customFormat="1" x14ac:dyDescent="0.25">
      <c r="A50" s="247">
        <v>38</v>
      </c>
      <c r="B50" s="247"/>
      <c r="C50" s="247"/>
      <c r="D50" s="16" t="s">
        <v>65</v>
      </c>
      <c r="E50" s="248">
        <v>0</v>
      </c>
      <c r="F50" s="249">
        <v>0</v>
      </c>
      <c r="G50" s="248">
        <f>BERKURANG!AS48</f>
        <v>0</v>
      </c>
      <c r="H50" s="249">
        <f>BERKURANG!AT48</f>
        <v>0</v>
      </c>
      <c r="I50" s="248">
        <f>BERTAMBAH!AQ48</f>
        <v>0</v>
      </c>
      <c r="J50" s="249">
        <f>BERTAMBAH!AR48</f>
        <v>0</v>
      </c>
      <c r="K50" s="248">
        <f t="shared" si="0"/>
        <v>0</v>
      </c>
      <c r="L50" s="249">
        <f t="shared" si="1"/>
        <v>0</v>
      </c>
      <c r="M50" s="250"/>
      <c r="N50" s="251"/>
      <c r="O50" s="251"/>
      <c r="P50" s="251"/>
      <c r="Q50" s="252"/>
      <c r="R50" s="252"/>
      <c r="S50" s="252"/>
    </row>
    <row r="51" spans="1:19" s="253" customFormat="1" x14ac:dyDescent="0.25">
      <c r="A51" s="247">
        <v>39</v>
      </c>
      <c r="B51" s="247"/>
      <c r="C51" s="247"/>
      <c r="D51" s="11" t="s">
        <v>66</v>
      </c>
      <c r="E51" s="248">
        <v>0</v>
      </c>
      <c r="F51" s="249">
        <v>0</v>
      </c>
      <c r="G51" s="248">
        <f>BERKURANG!AS49</f>
        <v>0</v>
      </c>
      <c r="H51" s="249">
        <f>BERKURANG!AT49</f>
        <v>0</v>
      </c>
      <c r="I51" s="248">
        <f>BERTAMBAH!AQ49</f>
        <v>0</v>
      </c>
      <c r="J51" s="249">
        <f>BERTAMBAH!AR49</f>
        <v>0</v>
      </c>
      <c r="K51" s="248">
        <f t="shared" si="0"/>
        <v>0</v>
      </c>
      <c r="L51" s="249">
        <f t="shared" si="1"/>
        <v>0</v>
      </c>
      <c r="M51" s="250"/>
      <c r="N51" s="251"/>
      <c r="O51" s="251"/>
      <c r="P51" s="251"/>
      <c r="Q51" s="252"/>
      <c r="R51" s="252"/>
      <c r="S51" s="252"/>
    </row>
    <row r="52" spans="1:19" s="253" customFormat="1" x14ac:dyDescent="0.25">
      <c r="A52" s="247">
        <v>40</v>
      </c>
      <c r="B52" s="247"/>
      <c r="C52" s="247"/>
      <c r="D52" s="11" t="s">
        <v>67</v>
      </c>
      <c r="E52" s="248">
        <v>0</v>
      </c>
      <c r="F52" s="249">
        <v>0</v>
      </c>
      <c r="G52" s="248">
        <f>BERKURANG!AS50</f>
        <v>0</v>
      </c>
      <c r="H52" s="249">
        <f>BERKURANG!AT50</f>
        <v>0</v>
      </c>
      <c r="I52" s="248">
        <f>BERTAMBAH!AQ50</f>
        <v>0</v>
      </c>
      <c r="J52" s="249">
        <f>BERTAMBAH!AR50</f>
        <v>0</v>
      </c>
      <c r="K52" s="248">
        <f t="shared" si="0"/>
        <v>0</v>
      </c>
      <c r="L52" s="249">
        <f t="shared" si="1"/>
        <v>0</v>
      </c>
      <c r="M52" s="250"/>
      <c r="N52" s="251"/>
      <c r="O52" s="251"/>
      <c r="P52" s="251"/>
      <c r="Q52" s="252"/>
      <c r="R52" s="252"/>
      <c r="S52" s="252"/>
    </row>
    <row r="53" spans="1:19" s="253" customFormat="1" x14ac:dyDescent="0.25">
      <c r="A53" s="247">
        <v>41</v>
      </c>
      <c r="B53" s="247"/>
      <c r="C53" s="247"/>
      <c r="D53" s="33" t="s">
        <v>68</v>
      </c>
      <c r="E53" s="248">
        <v>0</v>
      </c>
      <c r="F53" s="249">
        <v>0</v>
      </c>
      <c r="G53" s="248">
        <f>BERKURANG!AS51</f>
        <v>0</v>
      </c>
      <c r="H53" s="249">
        <f>BERKURANG!AT51</f>
        <v>0</v>
      </c>
      <c r="I53" s="248">
        <f>BERTAMBAH!AQ51</f>
        <v>0</v>
      </c>
      <c r="J53" s="249">
        <f>BERTAMBAH!AR51</f>
        <v>0</v>
      </c>
      <c r="K53" s="248">
        <f t="shared" si="0"/>
        <v>0</v>
      </c>
      <c r="L53" s="249">
        <f t="shared" si="1"/>
        <v>0</v>
      </c>
      <c r="M53" s="250"/>
      <c r="N53" s="251"/>
      <c r="O53" s="251"/>
      <c r="P53" s="251"/>
      <c r="Q53" s="252"/>
      <c r="R53" s="252"/>
      <c r="S53" s="252"/>
    </row>
    <row r="54" spans="1:19" s="253" customFormat="1" x14ac:dyDescent="0.25">
      <c r="A54" s="247">
        <v>42</v>
      </c>
      <c r="B54" s="247"/>
      <c r="C54" s="247"/>
      <c r="D54" s="16" t="s">
        <v>69</v>
      </c>
      <c r="E54" s="248">
        <v>0</v>
      </c>
      <c r="F54" s="249">
        <v>0</v>
      </c>
      <c r="G54" s="248">
        <f>BERKURANG!AS52</f>
        <v>0</v>
      </c>
      <c r="H54" s="249">
        <f>BERKURANG!AT52</f>
        <v>0</v>
      </c>
      <c r="I54" s="248">
        <f>BERTAMBAH!AQ52</f>
        <v>0</v>
      </c>
      <c r="J54" s="249">
        <f>BERTAMBAH!AR52</f>
        <v>0</v>
      </c>
      <c r="K54" s="248">
        <f t="shared" si="0"/>
        <v>0</v>
      </c>
      <c r="L54" s="249">
        <f t="shared" si="1"/>
        <v>0</v>
      </c>
      <c r="M54" s="250"/>
      <c r="N54" s="251"/>
      <c r="O54" s="251"/>
      <c r="P54" s="251"/>
      <c r="Q54" s="252"/>
      <c r="R54" s="252"/>
      <c r="S54" s="252"/>
    </row>
    <row r="55" spans="1:19" s="253" customFormat="1" x14ac:dyDescent="0.25">
      <c r="A55" s="247">
        <v>43</v>
      </c>
      <c r="B55" s="247"/>
      <c r="C55" s="247"/>
      <c r="D55" s="66" t="s">
        <v>70</v>
      </c>
      <c r="E55" s="248">
        <v>461</v>
      </c>
      <c r="F55" s="249">
        <v>2872396193</v>
      </c>
      <c r="G55" s="248">
        <f>BERKURANG!AS53</f>
        <v>0</v>
      </c>
      <c r="H55" s="249">
        <f>BERKURANG!AT53</f>
        <v>0</v>
      </c>
      <c r="I55" s="248">
        <f>BERTAMBAH!AQ53</f>
        <v>29</v>
      </c>
      <c r="J55" s="249">
        <f>BERTAMBAH!AR53</f>
        <v>320136000</v>
      </c>
      <c r="K55" s="248">
        <f t="shared" si="0"/>
        <v>490</v>
      </c>
      <c r="L55" s="249">
        <f t="shared" si="1"/>
        <v>3192532193</v>
      </c>
      <c r="M55" s="250"/>
      <c r="N55" s="251"/>
      <c r="O55" s="251"/>
      <c r="P55" s="251"/>
      <c r="Q55" s="252"/>
      <c r="R55" s="252"/>
      <c r="S55" s="252"/>
    </row>
    <row r="56" spans="1:19" s="253" customFormat="1" x14ac:dyDescent="0.25">
      <c r="A56" s="247">
        <v>44</v>
      </c>
      <c r="B56" s="247"/>
      <c r="C56" s="247"/>
      <c r="D56" s="36" t="s">
        <v>71</v>
      </c>
      <c r="E56" s="248">
        <v>320</v>
      </c>
      <c r="F56" s="249">
        <v>1662172132</v>
      </c>
      <c r="G56" s="248">
        <f>BERKURANG!AS54</f>
        <v>1</v>
      </c>
      <c r="H56" s="249">
        <f>BERKURANG!AT54</f>
        <v>112916607</v>
      </c>
      <c r="I56" s="248">
        <f>BERTAMBAH!AQ54</f>
        <v>19</v>
      </c>
      <c r="J56" s="249">
        <f>BERTAMBAH!AR54</f>
        <v>332093400</v>
      </c>
      <c r="K56" s="248">
        <f t="shared" si="0"/>
        <v>338</v>
      </c>
      <c r="L56" s="249">
        <f t="shared" si="1"/>
        <v>1881348925</v>
      </c>
      <c r="M56" s="250"/>
      <c r="N56" s="251"/>
      <c r="O56" s="251"/>
      <c r="P56" s="251"/>
      <c r="Q56" s="252"/>
      <c r="R56" s="252"/>
      <c r="S56" s="252"/>
    </row>
    <row r="57" spans="1:19" s="253" customFormat="1" x14ac:dyDescent="0.25">
      <c r="A57" s="247">
        <v>45</v>
      </c>
      <c r="B57" s="247"/>
      <c r="C57" s="247"/>
      <c r="D57" s="70" t="s">
        <v>72</v>
      </c>
      <c r="E57" s="248">
        <v>20704</v>
      </c>
      <c r="F57" s="249">
        <v>2767044813.3000002</v>
      </c>
      <c r="G57" s="248">
        <f>BERKURANG!AS55</f>
        <v>75</v>
      </c>
      <c r="H57" s="249">
        <f>BERKURANG!AT55</f>
        <v>191112395</v>
      </c>
      <c r="I57" s="248">
        <f>BERTAMBAH!AQ55</f>
        <v>37</v>
      </c>
      <c r="J57" s="249">
        <f>BERTAMBAH!AR55</f>
        <v>506556200</v>
      </c>
      <c r="K57" s="248">
        <f t="shared" si="0"/>
        <v>20666</v>
      </c>
      <c r="L57" s="249">
        <f t="shared" si="1"/>
        <v>3082488618.3000002</v>
      </c>
      <c r="M57" s="250"/>
      <c r="N57" s="251"/>
      <c r="O57" s="251"/>
      <c r="P57" s="251"/>
      <c r="Q57" s="252"/>
      <c r="R57" s="252"/>
      <c r="S57" s="252"/>
    </row>
    <row r="58" spans="1:19" s="253" customFormat="1" x14ac:dyDescent="0.25">
      <c r="A58" s="247">
        <v>46</v>
      </c>
      <c r="B58" s="247"/>
      <c r="C58" s="247"/>
      <c r="D58" s="63" t="s">
        <v>73</v>
      </c>
      <c r="E58" s="248">
        <v>1860</v>
      </c>
      <c r="F58" s="249">
        <v>96965716333.589996</v>
      </c>
      <c r="G58" s="248">
        <f>BERKURANG!AS56</f>
        <v>22</v>
      </c>
      <c r="H58" s="249">
        <f>BERKURANG!AT56</f>
        <v>1047283134.87</v>
      </c>
      <c r="I58" s="248">
        <f>BERTAMBAH!AQ56</f>
        <v>354</v>
      </c>
      <c r="J58" s="249">
        <f>BERTAMBAH!AR56</f>
        <v>22729077480.869999</v>
      </c>
      <c r="K58" s="248">
        <f t="shared" si="0"/>
        <v>2192</v>
      </c>
      <c r="L58" s="249">
        <f t="shared" si="1"/>
        <v>118647510679.59</v>
      </c>
      <c r="M58" s="250"/>
      <c r="N58" s="251"/>
      <c r="O58" s="251"/>
      <c r="P58" s="251"/>
      <c r="Q58" s="252"/>
      <c r="R58" s="252"/>
      <c r="S58" s="252"/>
    </row>
    <row r="59" spans="1:19" s="253" customFormat="1" x14ac:dyDescent="0.25">
      <c r="A59" s="247">
        <v>47</v>
      </c>
      <c r="B59" s="247"/>
      <c r="C59" s="247"/>
      <c r="D59" s="69" t="s">
        <v>74</v>
      </c>
      <c r="E59" s="248">
        <v>1327</v>
      </c>
      <c r="F59" s="249">
        <v>98374916225</v>
      </c>
      <c r="G59" s="248">
        <f>BERKURANG!AS57</f>
        <v>0</v>
      </c>
      <c r="H59" s="249">
        <f>BERKURANG!AT57</f>
        <v>0</v>
      </c>
      <c r="I59" s="248">
        <f>BERTAMBAH!AQ57</f>
        <v>460</v>
      </c>
      <c r="J59" s="249">
        <f>BERTAMBAH!AR57</f>
        <v>54884350052</v>
      </c>
      <c r="K59" s="248">
        <f t="shared" si="0"/>
        <v>1787</v>
      </c>
      <c r="L59" s="249">
        <f t="shared" si="1"/>
        <v>153259266277</v>
      </c>
      <c r="M59" s="250"/>
      <c r="N59" s="251"/>
      <c r="O59" s="251"/>
      <c r="P59" s="251"/>
      <c r="Q59" s="252"/>
      <c r="R59" s="252"/>
      <c r="S59" s="252"/>
    </row>
    <row r="60" spans="1:19" s="253" customFormat="1" x14ac:dyDescent="0.25">
      <c r="A60" s="247">
        <v>48</v>
      </c>
      <c r="B60" s="247"/>
      <c r="C60" s="247"/>
      <c r="D60" s="11" t="s">
        <v>75</v>
      </c>
      <c r="E60" s="248">
        <v>1269</v>
      </c>
      <c r="F60" s="249">
        <v>40673551408</v>
      </c>
      <c r="G60" s="248">
        <f>BERKURANG!AS58</f>
        <v>6</v>
      </c>
      <c r="H60" s="249">
        <f>BERKURANG!AT58</f>
        <v>824635000</v>
      </c>
      <c r="I60" s="248">
        <f>BERTAMBAH!AQ58</f>
        <v>33</v>
      </c>
      <c r="J60" s="249">
        <f>BERTAMBAH!AR58</f>
        <v>2963889000</v>
      </c>
      <c r="K60" s="248">
        <f t="shared" si="0"/>
        <v>1296</v>
      </c>
      <c r="L60" s="249">
        <f t="shared" si="1"/>
        <v>42812805408</v>
      </c>
      <c r="M60" s="250"/>
      <c r="N60" s="251"/>
      <c r="O60" s="251"/>
      <c r="P60" s="251"/>
      <c r="Q60" s="252"/>
      <c r="R60" s="252"/>
      <c r="S60" s="252"/>
    </row>
    <row r="61" spans="1:19" s="253" customFormat="1" x14ac:dyDescent="0.25">
      <c r="A61" s="247" t="s">
        <v>27</v>
      </c>
      <c r="B61" s="247" t="s">
        <v>27</v>
      </c>
      <c r="C61" s="250"/>
      <c r="D61" s="250"/>
      <c r="E61" s="254"/>
      <c r="F61" s="255"/>
      <c r="G61" s="254"/>
      <c r="H61" s="255"/>
      <c r="I61" s="254"/>
      <c r="J61" s="255"/>
      <c r="K61" s="248"/>
      <c r="L61" s="249"/>
      <c r="M61" s="250"/>
      <c r="N61" s="256"/>
      <c r="O61" s="251"/>
      <c r="P61" s="256"/>
      <c r="Q61" s="252"/>
      <c r="R61" s="252"/>
    </row>
    <row r="62" spans="1:19" ht="15.75" customHeight="1" x14ac:dyDescent="0.25">
      <c r="A62" s="257" t="s">
        <v>76</v>
      </c>
      <c r="B62" s="257"/>
      <c r="C62" s="257"/>
      <c r="D62" s="257"/>
      <c r="E62" s="258">
        <f t="shared" ref="E62:L62" si="2">SUM(E13:E61)</f>
        <v>357983</v>
      </c>
      <c r="F62" s="259">
        <f t="shared" si="2"/>
        <v>2752275596220.7397</v>
      </c>
      <c r="G62" s="258">
        <f t="shared" si="2"/>
        <v>985</v>
      </c>
      <c r="H62" s="259">
        <f t="shared" si="2"/>
        <v>272733501547.26001</v>
      </c>
      <c r="I62" s="258">
        <f t="shared" si="2"/>
        <v>5286</v>
      </c>
      <c r="J62" s="259">
        <f t="shared" si="2"/>
        <v>477865562434.12994</v>
      </c>
      <c r="K62" s="258">
        <f t="shared" si="2"/>
        <v>362284</v>
      </c>
      <c r="L62" s="259">
        <f t="shared" si="2"/>
        <v>2957407657107.6099</v>
      </c>
      <c r="M62" s="244"/>
      <c r="N62" s="260"/>
      <c r="O62" s="251">
        <v>2957407657107.6001</v>
      </c>
      <c r="P62" s="246"/>
      <c r="Q62" s="86"/>
    </row>
    <row r="63" spans="1:19" ht="10.5" customHeight="1" x14ac:dyDescent="0.25">
      <c r="G63" s="261"/>
      <c r="H63" s="262"/>
      <c r="J63" s="124"/>
      <c r="K63" s="123"/>
      <c r="L63" s="124"/>
    </row>
    <row r="64" spans="1:19" ht="10.5" customHeight="1" x14ac:dyDescent="0.25">
      <c r="A64" s="125"/>
      <c r="B64" s="125"/>
      <c r="C64" s="125"/>
      <c r="D64" s="125" t="s">
        <v>147</v>
      </c>
      <c r="E64" s="126"/>
      <c r="F64" s="124"/>
      <c r="I64" s="126"/>
      <c r="J64" s="124"/>
      <c r="K64" s="123"/>
      <c r="L64" s="124"/>
      <c r="N64" s="86"/>
      <c r="Q64" s="86"/>
    </row>
    <row r="65" spans="1:18" x14ac:dyDescent="0.25">
      <c r="A65" s="125"/>
      <c r="B65" s="125"/>
      <c r="C65" s="125"/>
      <c r="D65" s="125"/>
      <c r="E65" s="126"/>
      <c r="F65" s="124"/>
      <c r="G65" s="126"/>
      <c r="H65" s="127">
        <f>[1]Sheet4!H36</f>
        <v>74166705905.449997</v>
      </c>
      <c r="I65" s="126"/>
      <c r="J65" s="124"/>
      <c r="K65" s="263" t="s">
        <v>148</v>
      </c>
      <c r="L65" s="124"/>
      <c r="N65" s="86"/>
      <c r="O65" s="86">
        <f>L62-O62</f>
        <v>9.765625E-3</v>
      </c>
      <c r="R65" s="86">
        <f>[1]Sheet4!L36</f>
        <v>2132958173253.5</v>
      </c>
    </row>
    <row r="66" spans="1:18" x14ac:dyDescent="0.25">
      <c r="A66" s="125"/>
      <c r="B66" s="125"/>
      <c r="C66" s="125"/>
      <c r="D66" s="125"/>
      <c r="E66" s="126"/>
      <c r="F66" s="124"/>
      <c r="G66" s="126"/>
      <c r="H66" s="127"/>
      <c r="I66" s="126"/>
      <c r="J66" s="124"/>
      <c r="K66" s="263" t="s">
        <v>132</v>
      </c>
      <c r="L66" s="124"/>
      <c r="Q66" s="86">
        <f>Q54+J54</f>
        <v>0</v>
      </c>
      <c r="R66" s="86">
        <f>L62-R65</f>
        <v>824449483854.10986</v>
      </c>
    </row>
    <row r="67" spans="1:18" x14ac:dyDescent="0.25">
      <c r="A67" s="125"/>
      <c r="B67" s="125"/>
      <c r="C67" s="125"/>
      <c r="D67" s="125"/>
      <c r="E67" s="126"/>
      <c r="F67" s="264"/>
      <c r="G67" s="126"/>
      <c r="H67" s="127">
        <f>H63-H65</f>
        <v>-74166705905.449997</v>
      </c>
      <c r="I67" s="265"/>
      <c r="J67" s="264"/>
      <c r="K67" s="263"/>
      <c r="L67" s="264"/>
    </row>
    <row r="68" spans="1:18" x14ac:dyDescent="0.25">
      <c r="A68" s="125"/>
      <c r="B68" s="125"/>
      <c r="C68" s="125"/>
      <c r="D68" s="125" t="s">
        <v>149</v>
      </c>
      <c r="E68" s="126"/>
      <c r="F68" s="266"/>
      <c r="G68" s="265"/>
      <c r="H68" s="267"/>
      <c r="I68" s="268"/>
      <c r="J68" s="266"/>
      <c r="K68" s="263"/>
      <c r="L68" s="266"/>
    </row>
    <row r="69" spans="1:18" x14ac:dyDescent="0.25">
      <c r="A69" s="125"/>
      <c r="B69" s="125"/>
      <c r="C69" s="125"/>
      <c r="D69" s="125">
        <v>1555232961968.79</v>
      </c>
      <c r="E69" s="126"/>
      <c r="F69" s="264"/>
      <c r="G69" s="268"/>
      <c r="H69" s="269"/>
      <c r="I69" s="265"/>
      <c r="J69" s="264"/>
      <c r="K69" s="263"/>
      <c r="L69" s="264"/>
    </row>
    <row r="70" spans="1:18" x14ac:dyDescent="0.25">
      <c r="A70" s="125"/>
      <c r="B70" s="125"/>
      <c r="C70" s="125"/>
      <c r="D70" s="125"/>
      <c r="E70" s="126"/>
      <c r="F70" s="124"/>
      <c r="G70" s="265"/>
      <c r="H70" s="267"/>
      <c r="I70" s="126"/>
      <c r="J70" s="124"/>
      <c r="K70" s="270" t="s">
        <v>133</v>
      </c>
      <c r="L70" s="124"/>
    </row>
    <row r="71" spans="1:18" x14ac:dyDescent="0.25">
      <c r="A71" s="125"/>
      <c r="B71" s="125"/>
      <c r="C71" s="125"/>
      <c r="D71" s="125"/>
      <c r="E71" s="126"/>
      <c r="F71" s="124"/>
      <c r="G71" s="126"/>
      <c r="H71" s="127"/>
      <c r="I71" s="126"/>
      <c r="J71" s="124"/>
      <c r="K71" s="263" t="s">
        <v>80</v>
      </c>
      <c r="L71" s="124"/>
    </row>
    <row r="72" spans="1:18" x14ac:dyDescent="0.25">
      <c r="A72" s="125"/>
      <c r="B72" s="125"/>
      <c r="C72" s="125"/>
      <c r="D72" s="125"/>
      <c r="E72" s="126"/>
      <c r="F72" s="124"/>
      <c r="G72" s="126"/>
      <c r="H72" s="127"/>
      <c r="I72" s="126"/>
      <c r="J72" s="124"/>
      <c r="K72" s="263" t="s">
        <v>134</v>
      </c>
      <c r="L72" s="124"/>
      <c r="N72" s="86"/>
    </row>
    <row r="73" spans="1:18" x14ac:dyDescent="0.25">
      <c r="A73" s="125"/>
      <c r="B73" s="125"/>
      <c r="C73" s="125"/>
      <c r="D73" s="125"/>
      <c r="E73" s="126"/>
      <c r="F73" s="127"/>
      <c r="G73" s="126"/>
      <c r="H73" s="127"/>
      <c r="I73" s="126"/>
      <c r="J73" s="124"/>
      <c r="K73" s="123"/>
      <c r="L73" s="124"/>
    </row>
    <row r="74" spans="1:18" x14ac:dyDescent="0.25">
      <c r="A74" s="125"/>
      <c r="B74" s="125"/>
      <c r="C74" s="125"/>
      <c r="D74" s="125"/>
      <c r="E74" s="126"/>
      <c r="F74" s="127"/>
      <c r="G74" s="126"/>
      <c r="H74" s="127"/>
      <c r="I74" s="126"/>
      <c r="J74" s="124"/>
      <c r="K74" s="123"/>
      <c r="L74" s="124"/>
    </row>
    <row r="75" spans="1:18" x14ac:dyDescent="0.25">
      <c r="I75" s="126"/>
      <c r="J75" s="124"/>
      <c r="K75" s="123"/>
      <c r="L75" s="271"/>
    </row>
    <row r="76" spans="1:18" x14ac:dyDescent="0.25">
      <c r="J76" s="124"/>
      <c r="K76" s="123"/>
      <c r="L76" s="124"/>
      <c r="N76" s="86"/>
    </row>
    <row r="77" spans="1:18" x14ac:dyDescent="0.25">
      <c r="L77" s="127">
        <f>L62-L75</f>
        <v>2957407657107.6099</v>
      </c>
      <c r="N77" s="86"/>
    </row>
    <row r="80" spans="1:18" x14ac:dyDescent="0.25">
      <c r="N80" s="86"/>
    </row>
  </sheetData>
  <mergeCells count="17">
    <mergeCell ref="L9:L10"/>
    <mergeCell ref="A4:M4"/>
    <mergeCell ref="A5:M5"/>
    <mergeCell ref="A6:M6"/>
    <mergeCell ref="A8:A10"/>
    <mergeCell ref="B8:B10"/>
    <mergeCell ref="C8:C10"/>
    <mergeCell ref="D8:D10"/>
    <mergeCell ref="E8:F8"/>
    <mergeCell ref="G8:J8"/>
    <mergeCell ref="K8:L8"/>
    <mergeCell ref="M8:M10"/>
    <mergeCell ref="E9:E10"/>
    <mergeCell ref="F9:F10"/>
    <mergeCell ref="G9:H9"/>
    <mergeCell ref="I9:J9"/>
    <mergeCell ref="K9:K10"/>
  </mergeCells>
  <pageMargins left="0.70866141732283472" right="0" top="0.15748031496062992" bottom="0.15748031496062992" header="0.31496062992125984" footer="0.31496062992125984"/>
  <pageSetup paperSize="300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V72"/>
  <sheetViews>
    <sheetView workbookViewId="0">
      <pane ySplit="2700" topLeftCell="A49" activePane="bottomLeft"/>
      <selection activeCell="A3" sqref="A3:AT3"/>
      <selection pane="bottomLeft" activeCell="F63" sqref="F63"/>
    </sheetView>
  </sheetViews>
  <sheetFormatPr defaultRowHeight="15" x14ac:dyDescent="0.25"/>
  <cols>
    <col min="1" max="2" width="6.7109375" customWidth="1"/>
    <col min="4" max="4" width="65.28515625" customWidth="1"/>
    <col min="5" max="5" width="7" customWidth="1"/>
    <col min="6" max="6" width="16.42578125" customWidth="1"/>
    <col min="7" max="7" width="7.5703125" customWidth="1"/>
    <col min="8" max="8" width="15.7109375" customWidth="1"/>
    <col min="9" max="9" width="11" customWidth="1"/>
    <col min="10" max="10" width="15.85546875" customWidth="1"/>
    <col min="11" max="11" width="13.85546875" customWidth="1"/>
    <col min="12" max="12" width="14.7109375" customWidth="1"/>
    <col min="13" max="13" width="12.42578125" customWidth="1"/>
    <col min="14" max="14" width="14" customWidth="1"/>
    <col min="15" max="15" width="12" customWidth="1"/>
    <col min="16" max="16" width="14.7109375" customWidth="1"/>
    <col min="17" max="17" width="12.140625" customWidth="1"/>
    <col min="18" max="18" width="14.85546875" customWidth="1"/>
    <col min="19" max="19" width="9.5703125" customWidth="1"/>
    <col min="20" max="20" width="15.140625" customWidth="1"/>
    <col min="21" max="21" width="11.140625" customWidth="1"/>
    <col min="22" max="22" width="14.5703125" customWidth="1"/>
    <col min="23" max="23" width="11.140625" customWidth="1"/>
    <col min="24" max="24" width="12.7109375" customWidth="1"/>
    <col min="25" max="25" width="9.42578125" customWidth="1"/>
    <col min="26" max="26" width="15.85546875" customWidth="1"/>
    <col min="27" max="27" width="11.7109375" customWidth="1"/>
    <col min="28" max="28" width="14.85546875" customWidth="1"/>
    <col min="29" max="29" width="10.28515625" customWidth="1"/>
    <col min="30" max="30" width="15.7109375" customWidth="1"/>
    <col min="31" max="31" width="8.5703125" customWidth="1"/>
    <col min="32" max="32" width="17" customWidth="1"/>
    <col min="33" max="33" width="9" customWidth="1"/>
    <col min="34" max="34" width="16.28515625" customWidth="1"/>
    <col min="35" max="35" width="11.85546875" customWidth="1"/>
    <col min="36" max="36" width="15.140625" customWidth="1"/>
    <col min="37" max="37" width="10.28515625" customWidth="1"/>
    <col min="38" max="38" width="15.140625" customWidth="1"/>
    <col min="39" max="39" width="11.140625" customWidth="1"/>
    <col min="40" max="40" width="15" customWidth="1"/>
    <col min="41" max="41" width="12.140625" customWidth="1"/>
    <col min="42" max="42" width="13.28515625" customWidth="1"/>
    <col min="43" max="43" width="9.42578125" customWidth="1"/>
    <col min="44" max="44" width="15.5703125" customWidth="1"/>
    <col min="45" max="45" width="13.140625" customWidth="1"/>
    <col min="46" max="46" width="19.7109375" customWidth="1"/>
    <col min="47" max="47" width="14" customWidth="1"/>
    <col min="48" max="48" width="12.28515625" bestFit="1" customWidth="1"/>
  </cols>
  <sheetData>
    <row r="3" spans="1:48" x14ac:dyDescent="0.25">
      <c r="A3" s="371" t="s">
        <v>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</row>
    <row r="4" spans="1:48" x14ac:dyDescent="0.25">
      <c r="A4" s="372" t="s">
        <v>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8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8" x14ac:dyDescent="0.25">
      <c r="A6" s="373" t="s">
        <v>2</v>
      </c>
      <c r="B6" s="376" t="s">
        <v>3</v>
      </c>
      <c r="C6" s="376" t="s">
        <v>4</v>
      </c>
      <c r="D6" s="376" t="s">
        <v>5</v>
      </c>
      <c r="E6" s="360" t="s">
        <v>6</v>
      </c>
      <c r="F6" s="361"/>
      <c r="G6" s="56"/>
      <c r="H6" s="379"/>
      <c r="I6" s="379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59"/>
      <c r="Z6" s="358"/>
      <c r="AA6" s="358"/>
      <c r="AB6" s="359"/>
      <c r="AC6" s="56"/>
      <c r="AD6" s="379" t="s">
        <v>7</v>
      </c>
      <c r="AE6" s="379"/>
      <c r="AF6" s="379"/>
      <c r="AG6" s="379"/>
      <c r="AH6" s="379"/>
      <c r="AI6" s="379"/>
      <c r="AJ6" s="379"/>
      <c r="AK6" s="56"/>
      <c r="AL6" s="358"/>
      <c r="AM6" s="358"/>
      <c r="AN6" s="358"/>
      <c r="AO6" s="358"/>
      <c r="AP6" s="359"/>
      <c r="AQ6" s="360"/>
      <c r="AR6" s="361"/>
      <c r="AS6" s="368" t="s">
        <v>85</v>
      </c>
      <c r="AT6" s="368" t="s">
        <v>8</v>
      </c>
    </row>
    <row r="7" spans="1:48" x14ac:dyDescent="0.25">
      <c r="A7" s="374"/>
      <c r="B7" s="377"/>
      <c r="C7" s="377"/>
      <c r="D7" s="377"/>
      <c r="E7" s="366"/>
      <c r="F7" s="367"/>
      <c r="G7" s="360" t="s">
        <v>9</v>
      </c>
      <c r="H7" s="361"/>
      <c r="I7" s="360" t="s">
        <v>10</v>
      </c>
      <c r="J7" s="361"/>
      <c r="K7" s="360" t="s">
        <v>11</v>
      </c>
      <c r="L7" s="361"/>
      <c r="M7" s="360" t="s">
        <v>12</v>
      </c>
      <c r="N7" s="361"/>
      <c r="O7" s="360" t="s">
        <v>13</v>
      </c>
      <c r="P7" s="361"/>
      <c r="Q7" s="360" t="s">
        <v>14</v>
      </c>
      <c r="R7" s="361"/>
      <c r="S7" s="360" t="s">
        <v>15</v>
      </c>
      <c r="T7" s="361"/>
      <c r="U7" s="360" t="s">
        <v>16</v>
      </c>
      <c r="V7" s="361"/>
      <c r="W7" s="380" t="s">
        <v>17</v>
      </c>
      <c r="X7" s="381"/>
      <c r="Y7" s="360" t="s">
        <v>18</v>
      </c>
      <c r="Z7" s="361"/>
      <c r="AA7" s="360" t="s">
        <v>19</v>
      </c>
      <c r="AB7" s="361"/>
      <c r="AC7" s="360" t="s">
        <v>20</v>
      </c>
      <c r="AD7" s="361"/>
      <c r="AE7" s="360" t="s">
        <v>21</v>
      </c>
      <c r="AF7" s="361"/>
      <c r="AG7" s="360" t="s">
        <v>22</v>
      </c>
      <c r="AH7" s="361"/>
      <c r="AI7" s="360" t="s">
        <v>23</v>
      </c>
      <c r="AJ7" s="361"/>
      <c r="AK7" s="360" t="s">
        <v>24</v>
      </c>
      <c r="AL7" s="361"/>
      <c r="AM7" s="360" t="s">
        <v>25</v>
      </c>
      <c r="AN7" s="361"/>
      <c r="AO7" s="360" t="s">
        <v>84</v>
      </c>
      <c r="AP7" s="361"/>
      <c r="AQ7" s="366" t="s">
        <v>26</v>
      </c>
      <c r="AR7" s="367"/>
      <c r="AS7" s="369"/>
      <c r="AT7" s="369"/>
    </row>
    <row r="8" spans="1:48" x14ac:dyDescent="0.25">
      <c r="A8" s="375"/>
      <c r="B8" s="378"/>
      <c r="C8" s="378"/>
      <c r="D8" s="378"/>
      <c r="E8" s="362"/>
      <c r="F8" s="363"/>
      <c r="G8" s="362"/>
      <c r="H8" s="363"/>
      <c r="I8" s="362"/>
      <c r="J8" s="363"/>
      <c r="K8" s="362"/>
      <c r="L8" s="363"/>
      <c r="M8" s="362"/>
      <c r="N8" s="363"/>
      <c r="O8" s="362"/>
      <c r="P8" s="363"/>
      <c r="Q8" s="362"/>
      <c r="R8" s="363"/>
      <c r="S8" s="362"/>
      <c r="T8" s="363"/>
      <c r="U8" s="362"/>
      <c r="V8" s="363"/>
      <c r="W8" s="382"/>
      <c r="X8" s="383"/>
      <c r="Y8" s="362"/>
      <c r="Z8" s="363"/>
      <c r="AA8" s="362"/>
      <c r="AB8" s="363"/>
      <c r="AC8" s="362"/>
      <c r="AD8" s="363"/>
      <c r="AE8" s="362"/>
      <c r="AF8" s="363"/>
      <c r="AG8" s="362"/>
      <c r="AH8" s="363"/>
      <c r="AI8" s="362"/>
      <c r="AJ8" s="363"/>
      <c r="AK8" s="362"/>
      <c r="AL8" s="363"/>
      <c r="AM8" s="362"/>
      <c r="AN8" s="363"/>
      <c r="AO8" s="362"/>
      <c r="AP8" s="363"/>
      <c r="AQ8" s="362"/>
      <c r="AR8" s="363"/>
      <c r="AS8" s="370"/>
      <c r="AT8" s="370"/>
    </row>
    <row r="9" spans="1:48" x14ac:dyDescent="0.25">
      <c r="A9" s="3"/>
      <c r="B9" s="3"/>
      <c r="C9" s="4"/>
      <c r="D9" s="3"/>
      <c r="E9" s="3" t="s">
        <v>83</v>
      </c>
      <c r="F9" s="5" t="s">
        <v>82</v>
      </c>
      <c r="G9" s="3" t="s">
        <v>83</v>
      </c>
      <c r="H9" s="5" t="s">
        <v>82</v>
      </c>
      <c r="I9" s="3" t="s">
        <v>83</v>
      </c>
      <c r="J9" s="5" t="s">
        <v>82</v>
      </c>
      <c r="K9" s="3" t="s">
        <v>83</v>
      </c>
      <c r="L9" s="5" t="s">
        <v>82</v>
      </c>
      <c r="M9" s="3" t="s">
        <v>83</v>
      </c>
      <c r="N9" s="5" t="s">
        <v>82</v>
      </c>
      <c r="O9" s="3" t="s">
        <v>83</v>
      </c>
      <c r="P9" s="5" t="s">
        <v>82</v>
      </c>
      <c r="Q9" s="3" t="s">
        <v>83</v>
      </c>
      <c r="R9" s="5" t="s">
        <v>82</v>
      </c>
      <c r="S9" s="3" t="s">
        <v>83</v>
      </c>
      <c r="T9" s="5" t="s">
        <v>82</v>
      </c>
      <c r="U9" s="3" t="s">
        <v>83</v>
      </c>
      <c r="V9" s="5" t="s">
        <v>82</v>
      </c>
      <c r="W9" s="3" t="s">
        <v>83</v>
      </c>
      <c r="X9" s="5" t="s">
        <v>82</v>
      </c>
      <c r="Y9" s="3" t="s">
        <v>83</v>
      </c>
      <c r="Z9" s="5" t="s">
        <v>82</v>
      </c>
      <c r="AA9" s="3" t="s">
        <v>83</v>
      </c>
      <c r="AB9" s="5" t="s">
        <v>82</v>
      </c>
      <c r="AC9" s="3" t="s">
        <v>83</v>
      </c>
      <c r="AD9" s="5" t="s">
        <v>82</v>
      </c>
      <c r="AE9" s="3" t="s">
        <v>83</v>
      </c>
      <c r="AF9" s="5" t="s">
        <v>82</v>
      </c>
      <c r="AG9" s="3" t="s">
        <v>83</v>
      </c>
      <c r="AH9" s="5" t="s">
        <v>82</v>
      </c>
      <c r="AI9" s="3" t="s">
        <v>83</v>
      </c>
      <c r="AJ9" s="5" t="s">
        <v>82</v>
      </c>
      <c r="AK9" s="3" t="s">
        <v>83</v>
      </c>
      <c r="AL9" s="5" t="s">
        <v>82</v>
      </c>
      <c r="AM9" s="3" t="s">
        <v>83</v>
      </c>
      <c r="AN9" s="5" t="s">
        <v>82</v>
      </c>
      <c r="AO9" s="3" t="s">
        <v>83</v>
      </c>
      <c r="AP9" s="5" t="s">
        <v>82</v>
      </c>
      <c r="AQ9" s="3" t="s">
        <v>83</v>
      </c>
      <c r="AR9" s="5" t="s">
        <v>82</v>
      </c>
      <c r="AS9" s="5"/>
      <c r="AT9" s="6"/>
    </row>
    <row r="10" spans="1:48" x14ac:dyDescent="0.25">
      <c r="A10" s="7" t="s">
        <v>27</v>
      </c>
      <c r="B10" s="7" t="s">
        <v>27</v>
      </c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8" ht="12" customHeight="1" x14ac:dyDescent="0.25">
      <c r="A11" s="10">
        <v>1</v>
      </c>
      <c r="B11" s="10"/>
      <c r="C11" s="10"/>
      <c r="D11" s="11" t="s">
        <v>28</v>
      </c>
      <c r="E11" s="32">
        <v>341</v>
      </c>
      <c r="F11" s="9">
        <v>53643964921</v>
      </c>
      <c r="G11" s="9">
        <v>48</v>
      </c>
      <c r="H11" s="9">
        <v>124415000</v>
      </c>
      <c r="I11" s="9">
        <v>217</v>
      </c>
      <c r="J11" s="9">
        <v>3142305800</v>
      </c>
      <c r="K11" s="9">
        <v>1768</v>
      </c>
      <c r="L11" s="9">
        <v>13206631746</v>
      </c>
      <c r="M11" s="9">
        <v>49</v>
      </c>
      <c r="N11" s="9">
        <v>284815000</v>
      </c>
      <c r="O11" s="9">
        <v>72191</v>
      </c>
      <c r="P11" s="9">
        <v>69051897340.899994</v>
      </c>
      <c r="Q11" s="9">
        <v>1078</v>
      </c>
      <c r="R11" s="9">
        <v>7931585105</v>
      </c>
      <c r="S11" s="9">
        <v>90</v>
      </c>
      <c r="T11" s="9">
        <v>18162100</v>
      </c>
      <c r="U11" s="9">
        <v>9162</v>
      </c>
      <c r="V11" s="9">
        <v>18132407768</v>
      </c>
      <c r="W11" s="9">
        <v>22</v>
      </c>
      <c r="X11" s="9">
        <v>7900000</v>
      </c>
      <c r="Y11" s="9">
        <v>3594</v>
      </c>
      <c r="Z11" s="9">
        <v>382801528690.38</v>
      </c>
      <c r="AA11" s="9">
        <v>2</v>
      </c>
      <c r="AB11" s="9">
        <v>97578653</v>
      </c>
      <c r="AC11" s="9">
        <v>4</v>
      </c>
      <c r="AD11" s="9">
        <v>140600000</v>
      </c>
      <c r="AE11" s="9">
        <v>11</v>
      </c>
      <c r="AF11" s="9">
        <v>3534355319.9400001</v>
      </c>
      <c r="AG11" s="9">
        <v>18</v>
      </c>
      <c r="AH11" s="9">
        <v>528900631</v>
      </c>
      <c r="AI11" s="9">
        <v>67</v>
      </c>
      <c r="AJ11" s="9">
        <v>200733697</v>
      </c>
      <c r="AK11" s="9">
        <v>191341</v>
      </c>
      <c r="AL11" s="9">
        <v>42864659999.699997</v>
      </c>
      <c r="AM11" s="9">
        <v>1455</v>
      </c>
      <c r="AN11" s="9">
        <v>6645075666.5</v>
      </c>
      <c r="AO11" s="9">
        <v>0</v>
      </c>
      <c r="AP11" s="9">
        <v>44004400</v>
      </c>
      <c r="AQ11" s="41">
        <v>0</v>
      </c>
      <c r="AR11" s="12">
        <v>0</v>
      </c>
      <c r="AS11" s="60">
        <f>E11+G11+I11+K11+M11+O11+Q11+S11+U11+W11+Y11+AA11+AC11+AE11+AG11+AI11+AK11+AM11+AO11+AQ11</f>
        <v>281458</v>
      </c>
      <c r="AT11" s="223">
        <f>F11+H11+J11+L11+N11+P11+R11+T11+V11+X11+Z11+AB11+AD11+AF11+AH11+AJ11+AL11+AN11+AP11+AR11</f>
        <v>602401521838.41992</v>
      </c>
      <c r="AU11" s="13"/>
      <c r="AV11" s="14"/>
    </row>
    <row r="12" spans="1:48" ht="12" customHeight="1" x14ac:dyDescent="0.25">
      <c r="A12" s="10">
        <v>2</v>
      </c>
      <c r="B12" s="10"/>
      <c r="C12" s="10"/>
      <c r="D12" s="11" t="s">
        <v>29</v>
      </c>
      <c r="E12" s="32">
        <v>36</v>
      </c>
      <c r="F12" s="15">
        <v>4525877625</v>
      </c>
      <c r="G12" s="57">
        <v>17</v>
      </c>
      <c r="H12" s="12">
        <v>244248050</v>
      </c>
      <c r="I12" s="12">
        <v>368</v>
      </c>
      <c r="J12" s="12">
        <v>14139363599.9</v>
      </c>
      <c r="K12" s="12">
        <v>1</v>
      </c>
      <c r="L12" s="12">
        <v>70548500</v>
      </c>
      <c r="M12" s="12">
        <v>0</v>
      </c>
      <c r="N12" s="12">
        <v>0</v>
      </c>
      <c r="O12" s="12">
        <v>5515</v>
      </c>
      <c r="P12" s="12">
        <v>7965433245.5799999</v>
      </c>
      <c r="Q12" s="12">
        <v>265</v>
      </c>
      <c r="R12" s="12">
        <v>1078935120</v>
      </c>
      <c r="S12" s="12">
        <v>15002</v>
      </c>
      <c r="T12" s="12">
        <v>31216733009.019997</v>
      </c>
      <c r="U12" s="12">
        <v>381</v>
      </c>
      <c r="V12" s="12">
        <v>5574447476.9400005</v>
      </c>
      <c r="W12" s="12">
        <v>1</v>
      </c>
      <c r="X12" s="12">
        <v>19415000</v>
      </c>
      <c r="Y12" s="12">
        <v>314</v>
      </c>
      <c r="Z12" s="12">
        <v>45166107654.800003</v>
      </c>
      <c r="AA12" s="12">
        <v>0</v>
      </c>
      <c r="AB12" s="12">
        <v>0</v>
      </c>
      <c r="AC12" s="12">
        <v>1</v>
      </c>
      <c r="AD12" s="12">
        <v>88010744</v>
      </c>
      <c r="AE12" s="12">
        <v>1</v>
      </c>
      <c r="AF12" s="12">
        <v>89345400</v>
      </c>
      <c r="AG12" s="12">
        <v>13</v>
      </c>
      <c r="AH12" s="12">
        <v>116776210</v>
      </c>
      <c r="AI12" s="12">
        <v>0</v>
      </c>
      <c r="AJ12" s="12">
        <v>0</v>
      </c>
      <c r="AK12" s="12">
        <v>0</v>
      </c>
      <c r="AL12" s="12">
        <v>0</v>
      </c>
      <c r="AM12" s="12">
        <v>1</v>
      </c>
      <c r="AN12" s="12">
        <v>7500000</v>
      </c>
      <c r="AO12" s="12">
        <v>0</v>
      </c>
      <c r="AP12" s="12">
        <v>0</v>
      </c>
      <c r="AQ12" s="60">
        <v>2</v>
      </c>
      <c r="AR12" s="15">
        <v>780683400</v>
      </c>
      <c r="AS12" s="60">
        <f t="shared" ref="AS12:AS24" si="0">E12+G12+I12+K12+M12+O12+Q12+S12+U12+W12+Y12+AA12+AC12+AE12+AG12+AI12+AK12+AM12+AO12+AQ12</f>
        <v>21918</v>
      </c>
      <c r="AT12" s="223">
        <f t="shared" ref="AT12:AT58" si="1">F12+H12+J12+L12+N12+P12+R12+T12+V12+X12+Z12+AB12+AD12+AF12+AH12+AJ12+AL12+AN12+AP12+AR12</f>
        <v>111083425035.24001</v>
      </c>
      <c r="AU12" s="220">
        <v>780683400</v>
      </c>
      <c r="AV12" s="14">
        <f>AR12-AU12</f>
        <v>0</v>
      </c>
    </row>
    <row r="13" spans="1:48" ht="12" customHeight="1" x14ac:dyDescent="0.25">
      <c r="A13" s="10">
        <v>3</v>
      </c>
      <c r="B13" s="10"/>
      <c r="C13" s="10"/>
      <c r="D13" s="16" t="s">
        <v>30</v>
      </c>
      <c r="E13" s="16">
        <v>4</v>
      </c>
      <c r="F13" s="12">
        <v>5736147000</v>
      </c>
      <c r="G13" s="12">
        <v>24</v>
      </c>
      <c r="H13" s="12">
        <v>3854015500</v>
      </c>
      <c r="I13" s="12">
        <v>45</v>
      </c>
      <c r="J13" s="12">
        <v>3608730244</v>
      </c>
      <c r="K13" s="12">
        <v>19</v>
      </c>
      <c r="L13" s="12">
        <v>78174796</v>
      </c>
      <c r="M13" s="12">
        <v>3</v>
      </c>
      <c r="N13" s="12">
        <v>4790000</v>
      </c>
      <c r="O13" s="12">
        <v>2459</v>
      </c>
      <c r="P13" s="12">
        <v>6246078080.9300003</v>
      </c>
      <c r="Q13" s="12">
        <v>101</v>
      </c>
      <c r="R13" s="12">
        <v>766210817.89999998</v>
      </c>
      <c r="S13" s="12">
        <v>1573</v>
      </c>
      <c r="T13" s="12">
        <v>36629582420.660004</v>
      </c>
      <c r="U13" s="12">
        <v>109</v>
      </c>
      <c r="V13" s="12">
        <v>2358537397.6599998</v>
      </c>
      <c r="W13" s="12">
        <v>1</v>
      </c>
      <c r="X13" s="12">
        <v>17000</v>
      </c>
      <c r="Y13" s="12">
        <v>56</v>
      </c>
      <c r="Z13" s="17">
        <v>38026373170.410004</v>
      </c>
      <c r="AA13" s="17">
        <v>0</v>
      </c>
      <c r="AB13" s="12">
        <v>0</v>
      </c>
      <c r="AC13" s="12">
        <v>0</v>
      </c>
      <c r="AD13" s="12">
        <v>0</v>
      </c>
      <c r="AE13" s="12">
        <v>1</v>
      </c>
      <c r="AF13" s="12">
        <v>156248000</v>
      </c>
      <c r="AG13" s="12">
        <v>4</v>
      </c>
      <c r="AH13" s="12">
        <v>4567101338</v>
      </c>
      <c r="AI13" s="12">
        <v>2</v>
      </c>
      <c r="AJ13" s="12">
        <v>315683000</v>
      </c>
      <c r="AK13" s="12">
        <v>1</v>
      </c>
      <c r="AL13" s="12">
        <v>150000</v>
      </c>
      <c r="AM13" s="12">
        <v>5</v>
      </c>
      <c r="AN13" s="12">
        <v>385000</v>
      </c>
      <c r="AO13" s="12">
        <v>0</v>
      </c>
      <c r="AP13" s="12">
        <v>0</v>
      </c>
      <c r="AQ13" s="12">
        <v>4</v>
      </c>
      <c r="AR13" s="12">
        <v>2618611000.0000019</v>
      </c>
      <c r="AS13" s="60">
        <f t="shared" si="0"/>
        <v>4411</v>
      </c>
      <c r="AT13" s="223">
        <f t="shared" si="1"/>
        <v>104966834765.56001</v>
      </c>
      <c r="AU13" s="220">
        <v>2618611000.0000019</v>
      </c>
      <c r="AV13" s="14"/>
    </row>
    <row r="14" spans="1:48" ht="12" customHeight="1" x14ac:dyDescent="0.25">
      <c r="A14" s="10">
        <v>4</v>
      </c>
      <c r="B14" s="10"/>
      <c r="C14" s="10"/>
      <c r="D14" s="61" t="s">
        <v>31</v>
      </c>
      <c r="E14" s="18">
        <v>17</v>
      </c>
      <c r="F14" s="12">
        <v>6617867949</v>
      </c>
      <c r="G14" s="12">
        <v>57</v>
      </c>
      <c r="H14" s="12">
        <v>8604230260</v>
      </c>
      <c r="I14" s="12">
        <v>60</v>
      </c>
      <c r="J14" s="12">
        <v>2218706500</v>
      </c>
      <c r="K14" s="12">
        <v>51</v>
      </c>
      <c r="L14" s="12">
        <v>497828666</v>
      </c>
      <c r="M14" s="12">
        <v>3</v>
      </c>
      <c r="N14" s="12">
        <v>10995000</v>
      </c>
      <c r="O14" s="12">
        <v>869</v>
      </c>
      <c r="P14" s="12">
        <v>1171026900</v>
      </c>
      <c r="Q14" s="12">
        <v>40</v>
      </c>
      <c r="R14" s="12">
        <v>247611000</v>
      </c>
      <c r="S14" s="12"/>
      <c r="T14" s="12"/>
      <c r="U14" s="12">
        <v>2</v>
      </c>
      <c r="V14" s="12">
        <v>38500000</v>
      </c>
      <c r="W14" s="12"/>
      <c r="X14" s="12"/>
      <c r="Y14" s="12">
        <v>112</v>
      </c>
      <c r="Z14" s="12">
        <v>21666865465.119999</v>
      </c>
      <c r="AA14" s="72">
        <v>9</v>
      </c>
      <c r="AB14" s="12">
        <v>1468047769</v>
      </c>
      <c r="AC14" s="12">
        <v>1083</v>
      </c>
      <c r="AD14" s="12">
        <v>765370692925.82996</v>
      </c>
      <c r="AE14" s="12">
        <v>481</v>
      </c>
      <c r="AF14" s="12">
        <v>81624195655</v>
      </c>
      <c r="AG14" s="12"/>
      <c r="AH14" s="12"/>
      <c r="AI14" s="12">
        <v>602</v>
      </c>
      <c r="AJ14" s="12">
        <v>109732995491.38</v>
      </c>
      <c r="AK14" s="12"/>
      <c r="AL14" s="12"/>
      <c r="AM14" s="12"/>
      <c r="AN14" s="12"/>
      <c r="AO14" s="12"/>
      <c r="AP14" s="12"/>
      <c r="AQ14" s="12">
        <v>1</v>
      </c>
      <c r="AR14" s="12">
        <v>495231468.24000001</v>
      </c>
      <c r="AS14" s="60">
        <f t="shared" si="0"/>
        <v>3387</v>
      </c>
      <c r="AT14" s="223">
        <f t="shared" si="1"/>
        <v>999764795049.56995</v>
      </c>
      <c r="AU14" s="220">
        <v>495231468.24000049</v>
      </c>
      <c r="AV14" s="14"/>
    </row>
    <row r="15" spans="1:48" ht="12" customHeight="1" x14ac:dyDescent="0.25">
      <c r="A15" s="10">
        <v>5</v>
      </c>
      <c r="B15" s="10"/>
      <c r="C15" s="10"/>
      <c r="D15" s="11" t="s">
        <v>32</v>
      </c>
      <c r="E15" s="11">
        <v>0</v>
      </c>
      <c r="F15" s="12">
        <v>0</v>
      </c>
      <c r="G15" s="12">
        <v>0</v>
      </c>
      <c r="H15" s="12">
        <v>0</v>
      </c>
      <c r="I15" s="12">
        <v>26</v>
      </c>
      <c r="J15" s="12">
        <v>578736714</v>
      </c>
      <c r="K15" s="12">
        <v>5</v>
      </c>
      <c r="L15" s="12">
        <v>27405000</v>
      </c>
      <c r="M15" s="12">
        <v>0</v>
      </c>
      <c r="N15" s="12">
        <v>0</v>
      </c>
      <c r="O15" s="12">
        <v>434</v>
      </c>
      <c r="P15" s="12">
        <v>1382147034.55</v>
      </c>
      <c r="Q15" s="12">
        <v>32</v>
      </c>
      <c r="R15" s="12">
        <v>178578000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2</v>
      </c>
      <c r="Z15" s="12">
        <v>4614166313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1</v>
      </c>
      <c r="AJ15" s="12">
        <v>23851000</v>
      </c>
      <c r="AK15" s="12">
        <v>0</v>
      </c>
      <c r="AL15" s="12">
        <v>0</v>
      </c>
      <c r="AM15" s="12">
        <v>1</v>
      </c>
      <c r="AN15" s="12">
        <v>4985000</v>
      </c>
      <c r="AO15" s="12">
        <v>0</v>
      </c>
      <c r="AP15" s="12">
        <v>0</v>
      </c>
      <c r="AQ15" s="12">
        <v>0</v>
      </c>
      <c r="AR15" s="12">
        <v>0</v>
      </c>
      <c r="AS15" s="60">
        <f t="shared" si="0"/>
        <v>501</v>
      </c>
      <c r="AT15" s="223">
        <f t="shared" si="1"/>
        <v>6809869061.5500002</v>
      </c>
      <c r="AU15" s="13"/>
      <c r="AV15" s="14"/>
    </row>
    <row r="16" spans="1:48" ht="12" customHeight="1" x14ac:dyDescent="0.25">
      <c r="A16" s="10">
        <v>6</v>
      </c>
      <c r="B16" s="10"/>
      <c r="C16" s="10"/>
      <c r="D16" s="61" t="s">
        <v>33</v>
      </c>
      <c r="E16" s="18">
        <v>12</v>
      </c>
      <c r="F16" s="12">
        <v>9996806658.6900005</v>
      </c>
      <c r="G16" s="12">
        <v>10</v>
      </c>
      <c r="H16" s="12">
        <v>1009250000</v>
      </c>
      <c r="I16" s="12">
        <v>27</v>
      </c>
      <c r="J16" s="12">
        <v>2387823400</v>
      </c>
      <c r="K16" s="12">
        <v>7</v>
      </c>
      <c r="L16" s="12">
        <v>132500500</v>
      </c>
      <c r="M16" s="12">
        <v>1</v>
      </c>
      <c r="N16" s="12">
        <v>900000</v>
      </c>
      <c r="O16" s="12">
        <v>510</v>
      </c>
      <c r="P16" s="12">
        <v>868812542</v>
      </c>
      <c r="Q16" s="12">
        <v>46</v>
      </c>
      <c r="R16" s="12">
        <v>433883005</v>
      </c>
      <c r="S16" s="12"/>
      <c r="T16" s="12"/>
      <c r="U16" s="12"/>
      <c r="V16" s="12"/>
      <c r="W16" s="12"/>
      <c r="X16" s="12"/>
      <c r="Y16" s="12">
        <v>93</v>
      </c>
      <c r="Z16" s="12">
        <v>4928129946</v>
      </c>
      <c r="AA16" s="12">
        <v>682</v>
      </c>
      <c r="AB16" s="12">
        <v>4341825869</v>
      </c>
      <c r="AC16" s="12"/>
      <c r="AD16" s="12"/>
      <c r="AE16" s="12"/>
      <c r="AF16" s="12"/>
      <c r="AG16" s="12">
        <v>183</v>
      </c>
      <c r="AH16" s="12">
        <v>12897114850</v>
      </c>
      <c r="AI16" s="12">
        <v>11</v>
      </c>
      <c r="AJ16" s="12">
        <v>886324944</v>
      </c>
      <c r="AK16" s="12"/>
      <c r="AL16" s="12"/>
      <c r="AM16" s="12"/>
      <c r="AN16" s="12"/>
      <c r="AO16" s="12"/>
      <c r="AP16" s="12"/>
      <c r="AQ16" s="12"/>
      <c r="AR16" s="12"/>
      <c r="AS16" s="60">
        <f t="shared" si="0"/>
        <v>1582</v>
      </c>
      <c r="AT16" s="223">
        <f t="shared" si="1"/>
        <v>37883371714.690002</v>
      </c>
      <c r="AU16" s="13"/>
      <c r="AV16" s="14"/>
    </row>
    <row r="17" spans="1:48" ht="12" customHeight="1" x14ac:dyDescent="0.25">
      <c r="A17" s="10">
        <v>7</v>
      </c>
      <c r="B17" s="10"/>
      <c r="C17" s="10"/>
      <c r="D17" s="61" t="s">
        <v>34</v>
      </c>
      <c r="E17" s="18"/>
      <c r="F17" s="12"/>
      <c r="G17" s="12"/>
      <c r="H17" s="12"/>
      <c r="I17" s="12">
        <v>4</v>
      </c>
      <c r="J17" s="12">
        <v>367305000</v>
      </c>
      <c r="K17" s="12"/>
      <c r="L17" s="12"/>
      <c r="M17" s="12"/>
      <c r="N17" s="12"/>
      <c r="O17" s="12">
        <v>138</v>
      </c>
      <c r="P17" s="12">
        <v>784536568</v>
      </c>
      <c r="Q17" s="12">
        <v>45</v>
      </c>
      <c r="R17" s="12">
        <v>1022462100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60">
        <f t="shared" si="0"/>
        <v>187</v>
      </c>
      <c r="AT17" s="223">
        <f t="shared" si="1"/>
        <v>2174303668</v>
      </c>
      <c r="AU17" s="13"/>
      <c r="AV17" s="14"/>
    </row>
    <row r="18" spans="1:48" ht="12" customHeight="1" x14ac:dyDescent="0.25">
      <c r="A18" s="10">
        <v>8</v>
      </c>
      <c r="B18" s="10"/>
      <c r="C18" s="10"/>
      <c r="D18" s="62" t="s">
        <v>35</v>
      </c>
      <c r="E18" s="19">
        <v>9</v>
      </c>
      <c r="F18" s="12">
        <v>2252771300</v>
      </c>
      <c r="G18" s="12">
        <v>31</v>
      </c>
      <c r="H18" s="12">
        <v>1851580120</v>
      </c>
      <c r="I18" s="12">
        <v>142</v>
      </c>
      <c r="J18" s="12">
        <v>3767654094</v>
      </c>
      <c r="K18" s="12">
        <v>8</v>
      </c>
      <c r="L18" s="12">
        <v>121653000</v>
      </c>
      <c r="M18" s="12">
        <v>55</v>
      </c>
      <c r="N18" s="12">
        <v>1085663500</v>
      </c>
      <c r="O18" s="12">
        <v>386</v>
      </c>
      <c r="P18" s="12">
        <v>1267788450</v>
      </c>
      <c r="Q18" s="12">
        <v>45</v>
      </c>
      <c r="R18" s="12">
        <v>196068500</v>
      </c>
      <c r="S18" s="12"/>
      <c r="T18" s="12"/>
      <c r="U18" s="12">
        <v>47</v>
      </c>
      <c r="V18" s="12">
        <v>1671045000</v>
      </c>
      <c r="W18" s="12">
        <v>4</v>
      </c>
      <c r="X18" s="12">
        <v>11290000</v>
      </c>
      <c r="Y18" s="12">
        <v>64</v>
      </c>
      <c r="Z18" s="12">
        <v>8147354529</v>
      </c>
      <c r="AA18" s="12">
        <v>2</v>
      </c>
      <c r="AB18" s="12">
        <v>110017002</v>
      </c>
      <c r="AC18" s="12">
        <v>3</v>
      </c>
      <c r="AD18" s="12">
        <v>202980000</v>
      </c>
      <c r="AE18" s="12">
        <v>27</v>
      </c>
      <c r="AF18" s="12">
        <v>543370000</v>
      </c>
      <c r="AG18" s="12">
        <v>2</v>
      </c>
      <c r="AH18" s="12">
        <v>30030000</v>
      </c>
      <c r="AI18" s="12"/>
      <c r="AJ18" s="12"/>
      <c r="AK18" s="12"/>
      <c r="AL18" s="12"/>
      <c r="AM18" s="12"/>
      <c r="AN18" s="12"/>
      <c r="AO18" s="12">
        <v>2</v>
      </c>
      <c r="AP18" s="12">
        <v>59016000</v>
      </c>
      <c r="AQ18" s="12"/>
      <c r="AR18" s="12"/>
      <c r="AS18" s="60">
        <f t="shared" si="0"/>
        <v>827</v>
      </c>
      <c r="AT18" s="223">
        <f t="shared" si="1"/>
        <v>21318281495</v>
      </c>
      <c r="AU18" s="13"/>
      <c r="AV18" s="14"/>
    </row>
    <row r="19" spans="1:48" ht="12" customHeight="1" x14ac:dyDescent="0.25">
      <c r="A19" s="10">
        <v>9</v>
      </c>
      <c r="B19" s="10"/>
      <c r="C19" s="10"/>
      <c r="D19" s="18" t="s">
        <v>36</v>
      </c>
      <c r="E19" s="18">
        <v>0</v>
      </c>
      <c r="F19" s="12">
        <v>0</v>
      </c>
      <c r="G19" s="12">
        <v>1</v>
      </c>
      <c r="H19" s="12">
        <v>20000000</v>
      </c>
      <c r="I19" s="12">
        <v>14</v>
      </c>
      <c r="J19" s="12">
        <v>705506394</v>
      </c>
      <c r="K19" s="12">
        <v>0</v>
      </c>
      <c r="L19" s="12">
        <v>0</v>
      </c>
      <c r="M19" s="12">
        <v>0</v>
      </c>
      <c r="N19" s="12">
        <v>0</v>
      </c>
      <c r="O19" s="12">
        <v>356</v>
      </c>
      <c r="P19" s="12">
        <v>1450270180</v>
      </c>
      <c r="Q19" s="12">
        <v>16</v>
      </c>
      <c r="R19" s="12">
        <v>52217666.670000002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304701000</v>
      </c>
      <c r="AA19" s="12">
        <v>1</v>
      </c>
      <c r="AB19" s="12">
        <v>14737000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60">
        <f t="shared" si="0"/>
        <v>389</v>
      </c>
      <c r="AT19" s="223">
        <f t="shared" si="1"/>
        <v>2547432240.6700001</v>
      </c>
      <c r="AU19" s="13"/>
      <c r="AV19" s="14"/>
    </row>
    <row r="20" spans="1:48" ht="12" customHeight="1" x14ac:dyDescent="0.25">
      <c r="A20" s="10">
        <v>10</v>
      </c>
      <c r="B20" s="10"/>
      <c r="C20" s="10"/>
      <c r="D20" s="20" t="s">
        <v>37</v>
      </c>
      <c r="E20" s="20">
        <v>2</v>
      </c>
      <c r="F20" s="12">
        <v>838100000</v>
      </c>
      <c r="G20" s="12">
        <v>2</v>
      </c>
      <c r="H20" s="12">
        <v>1320000</v>
      </c>
      <c r="I20" s="12">
        <v>95</v>
      </c>
      <c r="J20" s="12">
        <v>3624730150</v>
      </c>
      <c r="K20" s="12">
        <v>1</v>
      </c>
      <c r="L20" s="12">
        <v>8250000</v>
      </c>
      <c r="M20" s="12">
        <v>2</v>
      </c>
      <c r="N20" s="12">
        <v>27390000</v>
      </c>
      <c r="O20" s="12">
        <v>595</v>
      </c>
      <c r="P20" s="12">
        <v>1329121820</v>
      </c>
      <c r="Q20" s="12">
        <v>66</v>
      </c>
      <c r="R20" s="12">
        <v>462254500</v>
      </c>
      <c r="S20" s="12">
        <v>131</v>
      </c>
      <c r="T20" s="12">
        <v>870441500</v>
      </c>
      <c r="U20" s="12">
        <v>0</v>
      </c>
      <c r="V20" s="12">
        <v>0</v>
      </c>
      <c r="W20" s="12">
        <v>0</v>
      </c>
      <c r="X20" s="12">
        <v>0</v>
      </c>
      <c r="Y20" s="12">
        <v>28</v>
      </c>
      <c r="Z20" s="12">
        <v>3404675000</v>
      </c>
      <c r="AA20" s="12">
        <v>0</v>
      </c>
      <c r="AB20" s="12">
        <v>0</v>
      </c>
      <c r="AC20" s="12">
        <v>1</v>
      </c>
      <c r="AD20" s="12">
        <v>41625000</v>
      </c>
      <c r="AE20" s="12">
        <v>0</v>
      </c>
      <c r="AF20" s="12">
        <v>0</v>
      </c>
      <c r="AG20" s="12">
        <v>7</v>
      </c>
      <c r="AH20" s="12">
        <v>30300000</v>
      </c>
      <c r="AI20" s="12">
        <v>0</v>
      </c>
      <c r="AJ20" s="12">
        <v>0</v>
      </c>
      <c r="AK20" s="12">
        <v>0</v>
      </c>
      <c r="AL20" s="12">
        <v>0</v>
      </c>
      <c r="AM20" s="12">
        <v>132</v>
      </c>
      <c r="AN20" s="12">
        <v>716434853</v>
      </c>
      <c r="AO20" s="12">
        <v>0</v>
      </c>
      <c r="AP20" s="12">
        <v>0</v>
      </c>
      <c r="AQ20" s="12">
        <v>0</v>
      </c>
      <c r="AR20" s="12">
        <v>0</v>
      </c>
      <c r="AS20" s="60">
        <f t="shared" si="0"/>
        <v>1062</v>
      </c>
      <c r="AT20" s="223">
        <f t="shared" si="1"/>
        <v>11354642823</v>
      </c>
      <c r="AU20" s="13"/>
      <c r="AV20" s="14"/>
    </row>
    <row r="21" spans="1:48" ht="12" customHeight="1" x14ac:dyDescent="0.25">
      <c r="A21" s="10">
        <v>11</v>
      </c>
      <c r="B21" s="10"/>
      <c r="C21" s="10"/>
      <c r="D21" s="63" t="s">
        <v>38</v>
      </c>
      <c r="E21" s="21">
        <v>4</v>
      </c>
      <c r="F21" s="12">
        <v>3311890000</v>
      </c>
      <c r="G21" s="12">
        <v>1</v>
      </c>
      <c r="H21" s="12">
        <v>1500000</v>
      </c>
      <c r="I21" s="12">
        <v>18</v>
      </c>
      <c r="J21" s="12">
        <v>343068500</v>
      </c>
      <c r="K21" s="12">
        <v>4</v>
      </c>
      <c r="L21" s="12">
        <v>10100100</v>
      </c>
      <c r="M21" s="12">
        <v>149</v>
      </c>
      <c r="N21" s="12">
        <v>70769000</v>
      </c>
      <c r="O21" s="12">
        <v>374</v>
      </c>
      <c r="P21" s="12">
        <v>820367996</v>
      </c>
      <c r="Q21" s="12">
        <v>32</v>
      </c>
      <c r="R21" s="12">
        <v>123307000</v>
      </c>
      <c r="S21" s="12">
        <v>1</v>
      </c>
      <c r="T21" s="12">
        <v>2250000</v>
      </c>
      <c r="U21" s="12">
        <v>2</v>
      </c>
      <c r="V21" s="12">
        <v>8260000</v>
      </c>
      <c r="W21" s="12"/>
      <c r="X21" s="12"/>
      <c r="Y21" s="12">
        <v>16</v>
      </c>
      <c r="Z21" s="12">
        <v>2169469000</v>
      </c>
      <c r="AA21" s="12">
        <v>1</v>
      </c>
      <c r="AB21" s="12">
        <v>50000000</v>
      </c>
      <c r="AC21" s="12"/>
      <c r="AD21" s="12"/>
      <c r="AE21" s="12"/>
      <c r="AF21" s="12"/>
      <c r="AG21" s="12">
        <v>1</v>
      </c>
      <c r="AH21" s="12">
        <v>5000000</v>
      </c>
      <c r="AI21" s="12">
        <v>1</v>
      </c>
      <c r="AJ21" s="12">
        <v>2777000</v>
      </c>
      <c r="AK21" s="12"/>
      <c r="AL21" s="12"/>
      <c r="AM21" s="12"/>
      <c r="AN21" s="12"/>
      <c r="AO21" s="12"/>
      <c r="AP21" s="12"/>
      <c r="AQ21" s="12"/>
      <c r="AR21" s="12"/>
      <c r="AS21" s="60">
        <f t="shared" si="0"/>
        <v>604</v>
      </c>
      <c r="AT21" s="223">
        <f t="shared" si="1"/>
        <v>6918758596</v>
      </c>
      <c r="AU21" s="13"/>
      <c r="AV21" s="14"/>
    </row>
    <row r="22" spans="1:48" ht="12" customHeight="1" x14ac:dyDescent="0.25">
      <c r="A22" s="10">
        <v>12</v>
      </c>
      <c r="B22" s="10"/>
      <c r="C22" s="10"/>
      <c r="D22" s="64" t="s">
        <v>39</v>
      </c>
      <c r="E22" s="22">
        <v>1</v>
      </c>
      <c r="F22" s="12">
        <v>256700000</v>
      </c>
      <c r="G22" s="12"/>
      <c r="H22" s="12"/>
      <c r="I22" s="12">
        <v>9</v>
      </c>
      <c r="J22" s="12">
        <v>184683494</v>
      </c>
      <c r="K22" s="28">
        <v>23</v>
      </c>
      <c r="L22" s="23">
        <v>68673900</v>
      </c>
      <c r="M22" s="23">
        <v>1</v>
      </c>
      <c r="N22" s="23">
        <v>3100000</v>
      </c>
      <c r="O22" s="12">
        <v>260</v>
      </c>
      <c r="P22" s="12">
        <v>545884100</v>
      </c>
      <c r="Q22" s="12">
        <v>7</v>
      </c>
      <c r="R22" s="12">
        <v>36726000</v>
      </c>
      <c r="S22" s="12"/>
      <c r="T22" s="12"/>
      <c r="U22" s="12"/>
      <c r="V22" s="12"/>
      <c r="W22" s="12"/>
      <c r="X22" s="12"/>
      <c r="Y22" s="28">
        <v>4</v>
      </c>
      <c r="Z22" s="24">
        <v>4003014675</v>
      </c>
      <c r="AA22" s="24">
        <v>1</v>
      </c>
      <c r="AB22" s="12">
        <v>183800000</v>
      </c>
      <c r="AC22" s="12">
        <v>1</v>
      </c>
      <c r="AD22" s="12">
        <v>144150000</v>
      </c>
      <c r="AE22" s="12"/>
      <c r="AF22" s="12"/>
      <c r="AG22" s="12">
        <v>1</v>
      </c>
      <c r="AH22" s="12">
        <v>10934000</v>
      </c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60">
        <f t="shared" si="0"/>
        <v>308</v>
      </c>
      <c r="AT22" s="223">
        <f t="shared" si="1"/>
        <v>5437666169</v>
      </c>
      <c r="AU22" s="13"/>
      <c r="AV22" s="14"/>
    </row>
    <row r="23" spans="1:48" ht="12" customHeight="1" x14ac:dyDescent="0.25">
      <c r="A23" s="10">
        <v>13</v>
      </c>
      <c r="B23" s="10"/>
      <c r="C23" s="25"/>
      <c r="D23" s="65" t="s">
        <v>40</v>
      </c>
      <c r="E23" s="54">
        <v>4</v>
      </c>
      <c r="F23" s="26">
        <v>799744012</v>
      </c>
      <c r="G23" s="26">
        <v>23</v>
      </c>
      <c r="H23" s="12">
        <v>157837500</v>
      </c>
      <c r="I23" s="12">
        <v>83</v>
      </c>
      <c r="J23" s="12">
        <v>797031571</v>
      </c>
      <c r="K23" s="12">
        <v>3</v>
      </c>
      <c r="L23" s="12">
        <v>16250000</v>
      </c>
      <c r="M23" s="12">
        <v>9</v>
      </c>
      <c r="N23" s="12">
        <v>57230500</v>
      </c>
      <c r="O23" s="12">
        <v>563</v>
      </c>
      <c r="P23" s="12">
        <v>809207200</v>
      </c>
      <c r="Q23" s="12">
        <v>54</v>
      </c>
      <c r="R23" s="12">
        <v>90168300</v>
      </c>
      <c r="S23" s="12"/>
      <c r="T23" s="12"/>
      <c r="U23" s="12"/>
      <c r="V23" s="12"/>
      <c r="W23" s="12"/>
      <c r="X23" s="12"/>
      <c r="Y23" s="12">
        <v>169</v>
      </c>
      <c r="Z23" s="12">
        <v>53827863766.669998</v>
      </c>
      <c r="AA23" s="12">
        <v>15</v>
      </c>
      <c r="AB23" s="12">
        <v>21450000</v>
      </c>
      <c r="AC23" s="12"/>
      <c r="AD23" s="12"/>
      <c r="AE23" s="12">
        <v>1</v>
      </c>
      <c r="AF23" s="12">
        <v>4000000</v>
      </c>
      <c r="AG23" s="12">
        <v>3</v>
      </c>
      <c r="AH23" s="12">
        <v>38478850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60">
        <f t="shared" si="0"/>
        <v>927</v>
      </c>
      <c r="AT23" s="223">
        <f t="shared" si="1"/>
        <v>56619261699.669998</v>
      </c>
      <c r="AU23" s="13"/>
      <c r="AV23" s="14"/>
    </row>
    <row r="24" spans="1:48" ht="12" customHeight="1" x14ac:dyDescent="0.25">
      <c r="A24" s="10">
        <v>14</v>
      </c>
      <c r="B24" s="10"/>
      <c r="C24" s="10"/>
      <c r="D24" s="73" t="s">
        <v>41</v>
      </c>
      <c r="E24" s="22">
        <v>25</v>
      </c>
      <c r="F24" s="12">
        <v>85853976967</v>
      </c>
      <c r="G24" s="12">
        <v>8</v>
      </c>
      <c r="H24" s="12">
        <v>476411000</v>
      </c>
      <c r="I24" s="12">
        <v>21</v>
      </c>
      <c r="J24" s="12">
        <v>452593900</v>
      </c>
      <c r="K24" s="12">
        <v>4</v>
      </c>
      <c r="L24" s="12">
        <v>12283700</v>
      </c>
      <c r="M24" s="12">
        <v>8</v>
      </c>
      <c r="N24" s="12">
        <v>18200000</v>
      </c>
      <c r="O24" s="12">
        <v>370</v>
      </c>
      <c r="P24" s="12">
        <v>1094664804</v>
      </c>
      <c r="Q24" s="12">
        <v>80</v>
      </c>
      <c r="R24" s="12">
        <v>399054364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113</v>
      </c>
      <c r="Z24" s="12">
        <v>60798458627.459999</v>
      </c>
      <c r="AA24" s="12">
        <v>31</v>
      </c>
      <c r="AB24" s="12">
        <v>766758503.08999991</v>
      </c>
      <c r="AC24" s="12">
        <v>13</v>
      </c>
      <c r="AD24" s="12">
        <v>2005444602.4199998</v>
      </c>
      <c r="AE24" s="12">
        <v>2</v>
      </c>
      <c r="AF24" s="12">
        <v>635960000</v>
      </c>
      <c r="AG24" s="12">
        <v>7</v>
      </c>
      <c r="AH24" s="12">
        <v>1024729125</v>
      </c>
      <c r="AI24" s="12">
        <v>2</v>
      </c>
      <c r="AJ24" s="12">
        <v>84935800</v>
      </c>
      <c r="AK24" s="12">
        <v>0</v>
      </c>
      <c r="AL24" s="12">
        <v>0</v>
      </c>
      <c r="AM24" s="12">
        <v>22</v>
      </c>
      <c r="AN24" s="12">
        <v>235712700</v>
      </c>
      <c r="AO24" s="12">
        <v>2</v>
      </c>
      <c r="AP24" s="12">
        <v>254127000</v>
      </c>
      <c r="AQ24" s="12">
        <v>0</v>
      </c>
      <c r="AR24" s="12">
        <v>0</v>
      </c>
      <c r="AS24" s="60">
        <f t="shared" si="0"/>
        <v>708</v>
      </c>
      <c r="AT24" s="223">
        <f t="shared" si="1"/>
        <v>154113311092.97</v>
      </c>
      <c r="AU24" s="13"/>
      <c r="AV24" s="14"/>
    </row>
    <row r="25" spans="1:48" ht="12" customHeight="1" x14ac:dyDescent="0.25">
      <c r="A25" s="10">
        <v>15</v>
      </c>
      <c r="B25" s="10"/>
      <c r="C25" s="10"/>
      <c r="D25" s="16" t="s">
        <v>42</v>
      </c>
      <c r="E25" s="16">
        <v>2</v>
      </c>
      <c r="F25" s="12">
        <v>392250000</v>
      </c>
      <c r="G25" s="12">
        <v>0</v>
      </c>
      <c r="H25" s="12">
        <v>0</v>
      </c>
      <c r="I25" s="12">
        <v>24</v>
      </c>
      <c r="J25" s="12">
        <v>415270000</v>
      </c>
      <c r="K25" s="12">
        <v>20</v>
      </c>
      <c r="L25" s="12">
        <v>1920000</v>
      </c>
      <c r="M25" s="12">
        <v>0</v>
      </c>
      <c r="N25" s="12">
        <v>0</v>
      </c>
      <c r="O25" s="12">
        <v>297</v>
      </c>
      <c r="P25" s="12">
        <v>403490500</v>
      </c>
      <c r="Q25" s="12">
        <v>64</v>
      </c>
      <c r="R25" s="12">
        <v>144847500</v>
      </c>
      <c r="S25" s="12">
        <v>0</v>
      </c>
      <c r="T25" s="12">
        <v>0</v>
      </c>
      <c r="U25" s="12">
        <v>0</v>
      </c>
      <c r="V25" s="12">
        <v>0</v>
      </c>
      <c r="W25" s="12">
        <v>251</v>
      </c>
      <c r="X25" s="12">
        <v>156998400</v>
      </c>
      <c r="Y25" s="12">
        <v>2</v>
      </c>
      <c r="Z25" s="12">
        <v>144775000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60">
        <f t="shared" ref="AS25:AS34" si="2">E25+G25+I25+K25+M25+O25+Q25+S25+U25+W25+Y25+AA25+AC25+AE25+AG25+AI25+AK25+AM25+AO25+AQ25</f>
        <v>660</v>
      </c>
      <c r="AT25" s="223">
        <f t="shared" si="1"/>
        <v>1659551400</v>
      </c>
      <c r="AU25" s="13"/>
      <c r="AV25" s="14"/>
    </row>
    <row r="26" spans="1:48" ht="12" customHeight="1" x14ac:dyDescent="0.25">
      <c r="A26" s="10">
        <v>16</v>
      </c>
      <c r="B26" s="10"/>
      <c r="C26" s="10"/>
      <c r="D26" s="66" t="s">
        <v>43</v>
      </c>
      <c r="E26" s="16">
        <v>0</v>
      </c>
      <c r="F26" s="12"/>
      <c r="G26" s="60">
        <v>1</v>
      </c>
      <c r="H26" s="12">
        <v>2583000</v>
      </c>
      <c r="I26">
        <v>31</v>
      </c>
      <c r="J26" s="12">
        <v>2532671708</v>
      </c>
      <c r="K26" s="12">
        <v>1</v>
      </c>
      <c r="L26" s="12">
        <v>7700000</v>
      </c>
      <c r="O26">
        <v>239</v>
      </c>
      <c r="P26" s="12">
        <v>379919125</v>
      </c>
      <c r="Q26">
        <v>89</v>
      </c>
      <c r="R26" s="12">
        <v>179127821</v>
      </c>
      <c r="W26" s="12">
        <v>181</v>
      </c>
      <c r="X26" s="12">
        <v>247711250</v>
      </c>
      <c r="Y26" s="74">
        <v>3</v>
      </c>
      <c r="Z26" s="12">
        <v>414534605</v>
      </c>
      <c r="AA26" s="12"/>
      <c r="AB26" s="12"/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60">
        <f t="shared" si="2"/>
        <v>545</v>
      </c>
      <c r="AT26" s="223">
        <f t="shared" si="1"/>
        <v>3764247509</v>
      </c>
      <c r="AU26" s="13"/>
      <c r="AV26" s="14"/>
    </row>
    <row r="27" spans="1:48" ht="12" customHeight="1" x14ac:dyDescent="0.25">
      <c r="A27" s="10">
        <v>17</v>
      </c>
      <c r="B27" s="10"/>
      <c r="C27" s="10"/>
      <c r="D27" s="16" t="s">
        <v>44</v>
      </c>
      <c r="E27" s="71">
        <v>1</v>
      </c>
      <c r="F27" s="15">
        <v>120000000</v>
      </c>
      <c r="G27" s="71">
        <v>5</v>
      </c>
      <c r="H27" s="15">
        <v>158671500</v>
      </c>
      <c r="I27" s="71">
        <v>20</v>
      </c>
      <c r="J27" s="15">
        <v>2634253500</v>
      </c>
      <c r="K27" s="71">
        <v>4</v>
      </c>
      <c r="L27" s="15">
        <v>131252000</v>
      </c>
      <c r="M27" s="71">
        <v>2</v>
      </c>
      <c r="N27" s="15">
        <v>13996400</v>
      </c>
      <c r="O27" s="71">
        <v>98</v>
      </c>
      <c r="P27" s="15">
        <v>557383000</v>
      </c>
      <c r="Q27" s="71">
        <v>55</v>
      </c>
      <c r="R27" s="15">
        <v>197654030</v>
      </c>
      <c r="S27" s="71">
        <v>0</v>
      </c>
      <c r="T27" s="15">
        <v>0</v>
      </c>
      <c r="U27" s="71">
        <v>0</v>
      </c>
      <c r="V27" s="15">
        <v>0</v>
      </c>
      <c r="W27" s="71">
        <v>63</v>
      </c>
      <c r="X27" s="15">
        <v>243401010</v>
      </c>
      <c r="Y27" s="71">
        <v>2</v>
      </c>
      <c r="Z27" s="15">
        <v>175367000</v>
      </c>
      <c r="AA27" s="71">
        <v>79</v>
      </c>
      <c r="AB27" s="15">
        <v>141087860</v>
      </c>
      <c r="AC27" s="15">
        <v>0</v>
      </c>
      <c r="AD27" s="15">
        <v>0</v>
      </c>
      <c r="AE27" s="15">
        <v>0</v>
      </c>
      <c r="AF27" s="15">
        <v>0</v>
      </c>
      <c r="AG27" s="71">
        <v>0</v>
      </c>
      <c r="AH27" s="15">
        <v>0</v>
      </c>
      <c r="AI27" s="71">
        <v>0</v>
      </c>
      <c r="AJ27" s="15">
        <v>0</v>
      </c>
      <c r="AK27" s="71">
        <v>0</v>
      </c>
      <c r="AL27" s="15">
        <v>0</v>
      </c>
      <c r="AM27" s="71">
        <v>0</v>
      </c>
      <c r="AN27" s="15">
        <v>0</v>
      </c>
      <c r="AO27" s="71">
        <v>0</v>
      </c>
      <c r="AP27" s="15">
        <v>0</v>
      </c>
      <c r="AQ27" s="71">
        <v>0</v>
      </c>
      <c r="AR27" s="15">
        <v>0</v>
      </c>
      <c r="AS27" s="60">
        <f t="shared" si="2"/>
        <v>329</v>
      </c>
      <c r="AT27" s="223">
        <f t="shared" si="1"/>
        <v>4373066300</v>
      </c>
      <c r="AU27" s="13"/>
      <c r="AV27" s="14"/>
    </row>
    <row r="28" spans="1:48" ht="12" customHeight="1" x14ac:dyDescent="0.25">
      <c r="A28" s="10">
        <v>18</v>
      </c>
      <c r="B28" s="10"/>
      <c r="C28" s="10"/>
      <c r="D28" s="66" t="s">
        <v>45</v>
      </c>
      <c r="E28" s="16">
        <v>35</v>
      </c>
      <c r="F28" s="12">
        <v>52922846257.949997</v>
      </c>
      <c r="G28" s="12"/>
      <c r="H28" s="12"/>
      <c r="I28" s="12">
        <v>72</v>
      </c>
      <c r="J28" s="12">
        <v>8413550230</v>
      </c>
      <c r="K28" s="12">
        <v>4</v>
      </c>
      <c r="L28" s="12">
        <v>267282500</v>
      </c>
      <c r="M28" s="12">
        <v>12</v>
      </c>
      <c r="N28" s="12">
        <v>75680000</v>
      </c>
      <c r="O28" s="12">
        <v>1797</v>
      </c>
      <c r="P28" s="12">
        <v>6531166725</v>
      </c>
      <c r="Q28" s="12">
        <v>161</v>
      </c>
      <c r="R28" s="12">
        <v>2018006476.1500001</v>
      </c>
      <c r="S28" s="12"/>
      <c r="T28" s="12"/>
      <c r="U28" s="12"/>
      <c r="V28" s="12"/>
      <c r="W28" s="12"/>
      <c r="X28" s="12"/>
      <c r="Y28" s="12">
        <v>30</v>
      </c>
      <c r="Z28" s="12">
        <v>14243857757</v>
      </c>
      <c r="AA28" s="12"/>
      <c r="AB28" s="12"/>
      <c r="AC28" s="12"/>
      <c r="AD28" s="12"/>
      <c r="AE28" s="12"/>
      <c r="AF28" s="12"/>
      <c r="AG28" s="12">
        <v>2</v>
      </c>
      <c r="AH28" s="12">
        <v>56838550</v>
      </c>
      <c r="AI28" s="12">
        <v>1</v>
      </c>
      <c r="AJ28" s="12">
        <v>542280000</v>
      </c>
      <c r="AK28" s="12"/>
      <c r="AL28" s="12"/>
      <c r="AM28" s="12">
        <v>19</v>
      </c>
      <c r="AN28" s="12">
        <v>260009000</v>
      </c>
      <c r="AO28" s="12"/>
      <c r="AP28" s="12"/>
      <c r="AQ28" s="12"/>
      <c r="AR28" s="12"/>
      <c r="AS28" s="60">
        <f t="shared" si="2"/>
        <v>2133</v>
      </c>
      <c r="AT28" s="223">
        <f t="shared" si="1"/>
        <v>85331517496.099991</v>
      </c>
      <c r="AU28" s="13"/>
      <c r="AV28" s="14"/>
    </row>
    <row r="29" spans="1:48" ht="12" customHeight="1" x14ac:dyDescent="0.25">
      <c r="A29" s="10">
        <v>19</v>
      </c>
      <c r="B29" s="10"/>
      <c r="C29" s="10"/>
      <c r="D29" s="11" t="s">
        <v>46</v>
      </c>
      <c r="E29" s="11">
        <v>2</v>
      </c>
      <c r="F29" s="12">
        <v>2007850000</v>
      </c>
      <c r="G29" s="12">
        <v>0</v>
      </c>
      <c r="H29" s="12">
        <v>0</v>
      </c>
      <c r="I29" s="12">
        <v>103</v>
      </c>
      <c r="J29" s="12">
        <v>6673696333</v>
      </c>
      <c r="K29" s="12">
        <v>1</v>
      </c>
      <c r="L29" s="12">
        <v>54972500</v>
      </c>
      <c r="M29" s="12">
        <v>1</v>
      </c>
      <c r="N29" s="12">
        <v>2431000</v>
      </c>
      <c r="O29" s="12">
        <v>794</v>
      </c>
      <c r="P29" s="12">
        <v>1966561275</v>
      </c>
      <c r="Q29" s="12">
        <v>47</v>
      </c>
      <c r="R29" s="12">
        <v>477658278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6</v>
      </c>
      <c r="Z29" s="12">
        <v>7702699612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3</v>
      </c>
      <c r="AH29" s="12">
        <v>72352840</v>
      </c>
      <c r="AI29" s="12">
        <v>0</v>
      </c>
      <c r="AJ29" s="12">
        <v>0</v>
      </c>
      <c r="AK29" s="12">
        <v>195</v>
      </c>
      <c r="AL29" s="12">
        <v>25870000</v>
      </c>
      <c r="AM29" s="12">
        <v>1</v>
      </c>
      <c r="AN29" s="12">
        <v>22748000</v>
      </c>
      <c r="AO29" s="12">
        <v>0</v>
      </c>
      <c r="AP29" s="12">
        <v>0</v>
      </c>
      <c r="AQ29" s="12">
        <v>0</v>
      </c>
      <c r="AR29" s="12">
        <v>0</v>
      </c>
      <c r="AS29" s="60">
        <f t="shared" si="2"/>
        <v>1153</v>
      </c>
      <c r="AT29" s="223">
        <f t="shared" si="1"/>
        <v>19006839838</v>
      </c>
      <c r="AU29" s="13"/>
      <c r="AV29" s="14"/>
    </row>
    <row r="30" spans="1:48" ht="12" customHeight="1" x14ac:dyDescent="0.25">
      <c r="A30" s="10">
        <v>20</v>
      </c>
      <c r="B30" s="10"/>
      <c r="C30" s="10"/>
      <c r="D30" s="62" t="s">
        <v>47</v>
      </c>
      <c r="E30" s="19">
        <v>907</v>
      </c>
      <c r="F30" s="12">
        <v>163913580755.45001</v>
      </c>
      <c r="G30" s="12">
        <v>4</v>
      </c>
      <c r="H30" s="12">
        <v>230423000</v>
      </c>
      <c r="I30" s="75">
        <v>92</v>
      </c>
      <c r="J30" s="12">
        <v>4527067566</v>
      </c>
      <c r="K30" s="12">
        <v>18</v>
      </c>
      <c r="L30" s="12">
        <v>145482800</v>
      </c>
      <c r="M30" s="12">
        <v>2</v>
      </c>
      <c r="N30" s="12">
        <v>18865000</v>
      </c>
      <c r="O30" s="12">
        <v>1091</v>
      </c>
      <c r="P30" s="12">
        <v>3668103585.5299997</v>
      </c>
      <c r="Q30" s="12">
        <v>69</v>
      </c>
      <c r="R30" s="12">
        <v>330823800</v>
      </c>
      <c r="S30" s="12"/>
      <c r="T30" s="12"/>
      <c r="U30" s="12"/>
      <c r="V30" s="12"/>
      <c r="W30" s="12"/>
      <c r="X30" s="12"/>
      <c r="Y30" s="12">
        <v>41</v>
      </c>
      <c r="Z30" s="12">
        <v>13931495483.49</v>
      </c>
      <c r="AA30" s="12"/>
      <c r="AB30" s="12"/>
      <c r="AC30" s="12">
        <v>3</v>
      </c>
      <c r="AD30" s="12">
        <v>311281282</v>
      </c>
      <c r="AE30" s="12">
        <v>120</v>
      </c>
      <c r="AF30" s="12">
        <v>3737822470.9000001</v>
      </c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60">
        <f t="shared" si="2"/>
        <v>2347</v>
      </c>
      <c r="AT30" s="223">
        <f t="shared" si="1"/>
        <v>190814945743.37</v>
      </c>
      <c r="AU30" s="13"/>
      <c r="AV30" s="14"/>
    </row>
    <row r="31" spans="1:48" ht="12" customHeight="1" x14ac:dyDescent="0.25">
      <c r="A31" s="10">
        <v>21</v>
      </c>
      <c r="B31" s="10"/>
      <c r="C31" s="10"/>
      <c r="D31" s="67" t="s">
        <v>48</v>
      </c>
      <c r="E31" s="27"/>
      <c r="F31" s="12"/>
      <c r="G31" s="12"/>
      <c r="H31" s="12"/>
      <c r="I31" s="12">
        <v>24</v>
      </c>
      <c r="J31" s="12">
        <v>490286000</v>
      </c>
      <c r="K31" s="12">
        <v>5</v>
      </c>
      <c r="L31" s="12">
        <v>59132700</v>
      </c>
      <c r="M31" s="12"/>
      <c r="N31" s="12"/>
      <c r="O31" s="12">
        <v>187</v>
      </c>
      <c r="P31" s="12">
        <v>1294046191.6900001</v>
      </c>
      <c r="Q31" s="12">
        <v>2</v>
      </c>
      <c r="R31" s="12">
        <v>1625000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60">
        <f t="shared" si="2"/>
        <v>218</v>
      </c>
      <c r="AT31" s="223">
        <f t="shared" si="1"/>
        <v>1845089891.6900001</v>
      </c>
      <c r="AU31" s="13"/>
      <c r="AV31" s="14"/>
    </row>
    <row r="32" spans="1:48" ht="12" customHeight="1" x14ac:dyDescent="0.25">
      <c r="A32" s="10">
        <v>22</v>
      </c>
      <c r="B32" s="10"/>
      <c r="C32" s="10"/>
      <c r="D32" s="66" t="s">
        <v>49</v>
      </c>
      <c r="E32" s="16">
        <v>1</v>
      </c>
      <c r="F32" s="12">
        <v>150000000</v>
      </c>
      <c r="G32" s="12">
        <v>0</v>
      </c>
      <c r="H32" s="12">
        <v>0</v>
      </c>
      <c r="I32" s="12">
        <v>14</v>
      </c>
      <c r="J32" s="12">
        <v>417136383</v>
      </c>
      <c r="K32" s="12">
        <v>0</v>
      </c>
      <c r="L32" s="12">
        <v>0</v>
      </c>
      <c r="M32" s="12">
        <v>0</v>
      </c>
      <c r="N32" s="12">
        <v>0</v>
      </c>
      <c r="O32" s="28">
        <v>243</v>
      </c>
      <c r="P32" s="29">
        <v>449447363.27999997</v>
      </c>
      <c r="Q32" s="29">
        <v>14</v>
      </c>
      <c r="R32" s="12">
        <v>110484979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1</v>
      </c>
      <c r="Z32" s="12">
        <v>115000000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1</v>
      </c>
      <c r="AL32" s="12">
        <v>4346400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60">
        <f t="shared" si="2"/>
        <v>274</v>
      </c>
      <c r="AT32" s="223">
        <f t="shared" si="1"/>
        <v>1246415125.28</v>
      </c>
      <c r="AU32" s="13"/>
      <c r="AV32" s="14"/>
    </row>
    <row r="33" spans="1:48" ht="12" customHeight="1" x14ac:dyDescent="0.25">
      <c r="A33" s="10">
        <v>23</v>
      </c>
      <c r="B33" s="10"/>
      <c r="C33" s="10"/>
      <c r="D33" s="16" t="s">
        <v>50</v>
      </c>
      <c r="E33" s="16">
        <v>1</v>
      </c>
      <c r="F33" s="12">
        <v>261100000</v>
      </c>
      <c r="G33" s="12">
        <v>0</v>
      </c>
      <c r="H33" s="12">
        <v>0</v>
      </c>
      <c r="I33" s="12">
        <v>20</v>
      </c>
      <c r="J33" s="12">
        <v>593588167</v>
      </c>
      <c r="K33" s="12">
        <v>5</v>
      </c>
      <c r="L33" s="12">
        <v>4174000</v>
      </c>
      <c r="M33" s="12">
        <v>0</v>
      </c>
      <c r="N33" s="12">
        <v>0</v>
      </c>
      <c r="O33" s="12">
        <v>442</v>
      </c>
      <c r="P33" s="12">
        <v>618921800</v>
      </c>
      <c r="Q33" s="12">
        <v>19</v>
      </c>
      <c r="R33" s="12">
        <v>96389500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3</v>
      </c>
      <c r="Z33" s="17">
        <v>268877400</v>
      </c>
      <c r="AA33" s="17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7">
        <v>0</v>
      </c>
      <c r="AI33" s="17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60">
        <f t="shared" si="2"/>
        <v>490</v>
      </c>
      <c r="AT33" s="223">
        <f t="shared" si="1"/>
        <v>1843050867</v>
      </c>
      <c r="AU33" s="13"/>
      <c r="AV33" s="14"/>
    </row>
    <row r="34" spans="1:48" ht="12" customHeight="1" x14ac:dyDescent="0.25">
      <c r="A34" s="10">
        <v>24</v>
      </c>
      <c r="B34" s="10"/>
      <c r="C34" s="10"/>
      <c r="D34" s="68" t="s">
        <v>51</v>
      </c>
      <c r="E34" s="55">
        <v>1</v>
      </c>
      <c r="F34" s="30">
        <v>493250000</v>
      </c>
      <c r="G34" s="30"/>
      <c r="H34" s="12"/>
      <c r="I34" s="12">
        <v>19</v>
      </c>
      <c r="J34" s="12">
        <v>634247794</v>
      </c>
      <c r="K34" s="12"/>
      <c r="L34" s="12"/>
      <c r="M34" s="12"/>
      <c r="N34" s="12"/>
      <c r="O34" s="12">
        <v>771</v>
      </c>
      <c r="P34" s="12">
        <v>1673637500</v>
      </c>
      <c r="Q34" s="12">
        <v>38</v>
      </c>
      <c r="R34" s="12">
        <v>193467500</v>
      </c>
      <c r="S34" s="12"/>
      <c r="T34" s="12"/>
      <c r="U34" s="12"/>
      <c r="V34" s="12"/>
      <c r="W34" s="12"/>
      <c r="X34" s="12"/>
      <c r="Y34" s="12">
        <v>8</v>
      </c>
      <c r="Z34" s="12">
        <v>1813207200</v>
      </c>
      <c r="AA34" s="12"/>
      <c r="AB34" s="12"/>
      <c r="AC34" s="12"/>
      <c r="AD34" s="12"/>
      <c r="AE34" s="12">
        <v>1</v>
      </c>
      <c r="AF34" s="12">
        <v>850000</v>
      </c>
      <c r="AG34" s="12">
        <v>1</v>
      </c>
      <c r="AH34" s="12">
        <v>56862600</v>
      </c>
      <c r="AI34" s="12"/>
      <c r="AJ34" s="12"/>
      <c r="AK34" s="12"/>
      <c r="AL34" s="12"/>
      <c r="AM34" s="12">
        <v>2</v>
      </c>
      <c r="AN34" s="12">
        <v>38640000</v>
      </c>
      <c r="AO34" s="12">
        <v>1</v>
      </c>
      <c r="AP34" s="12">
        <v>1000000</v>
      </c>
      <c r="AQ34" s="12"/>
      <c r="AR34" s="12"/>
      <c r="AS34" s="60">
        <f t="shared" si="2"/>
        <v>842</v>
      </c>
      <c r="AT34" s="223">
        <f t="shared" si="1"/>
        <v>4905162594</v>
      </c>
      <c r="AU34" s="13"/>
      <c r="AV34" s="14"/>
    </row>
    <row r="35" spans="1:48" ht="12" customHeight="1" x14ac:dyDescent="0.25">
      <c r="A35" s="10">
        <v>25</v>
      </c>
      <c r="B35" s="10"/>
      <c r="C35" s="10"/>
      <c r="D35" s="68" t="s">
        <v>52</v>
      </c>
      <c r="E35" s="20">
        <v>1</v>
      </c>
      <c r="F35" s="31">
        <v>375000000</v>
      </c>
      <c r="G35" s="31">
        <v>2</v>
      </c>
      <c r="H35" s="31">
        <v>18805000</v>
      </c>
      <c r="I35" s="31">
        <v>13</v>
      </c>
      <c r="J35" s="31">
        <v>485503000</v>
      </c>
      <c r="K35" s="31">
        <v>1</v>
      </c>
      <c r="L35" s="31">
        <v>7370000</v>
      </c>
      <c r="M35" s="31">
        <v>1</v>
      </c>
      <c r="N35" s="31">
        <v>2500000</v>
      </c>
      <c r="O35" s="31">
        <v>348</v>
      </c>
      <c r="P35" s="31">
        <v>949408194.09000003</v>
      </c>
      <c r="Q35" s="31">
        <v>26</v>
      </c>
      <c r="R35" s="31">
        <v>62950000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3</v>
      </c>
      <c r="Z35" s="31">
        <v>178500000</v>
      </c>
      <c r="AA35" s="31">
        <v>0</v>
      </c>
      <c r="AB35" s="31">
        <v>0</v>
      </c>
      <c r="AC35" s="31">
        <v>0</v>
      </c>
      <c r="AD35" s="31">
        <v>0</v>
      </c>
      <c r="AE35" s="31">
        <v>0</v>
      </c>
      <c r="AF35" s="31">
        <v>0</v>
      </c>
      <c r="AG35" s="31">
        <v>4</v>
      </c>
      <c r="AH35" s="31">
        <v>15300000</v>
      </c>
      <c r="AI35" s="31">
        <v>0</v>
      </c>
      <c r="AJ35" s="31">
        <v>0</v>
      </c>
      <c r="AK35" s="31">
        <v>0</v>
      </c>
      <c r="AL35" s="31">
        <v>0</v>
      </c>
      <c r="AM35" s="31">
        <v>0</v>
      </c>
      <c r="AN35" s="31">
        <v>0</v>
      </c>
      <c r="AO35" s="31">
        <v>0</v>
      </c>
      <c r="AP35" s="31">
        <v>0</v>
      </c>
      <c r="AQ35" s="31">
        <v>0</v>
      </c>
      <c r="AR35" s="31">
        <v>0</v>
      </c>
      <c r="AS35" s="60">
        <v>395</v>
      </c>
      <c r="AT35" s="223">
        <f t="shared" si="1"/>
        <v>2095336194.0900002</v>
      </c>
      <c r="AU35" s="221"/>
      <c r="AV35" s="14"/>
    </row>
    <row r="36" spans="1:48" ht="12" customHeight="1" x14ac:dyDescent="0.25">
      <c r="A36" s="10">
        <v>26</v>
      </c>
      <c r="B36" s="10"/>
      <c r="C36" s="10"/>
      <c r="D36" s="69" t="s">
        <v>53</v>
      </c>
      <c r="E36" s="11">
        <v>159</v>
      </c>
      <c r="F36" s="12">
        <v>39182901178</v>
      </c>
      <c r="G36" s="12">
        <v>1</v>
      </c>
      <c r="H36" s="12">
        <v>7419500</v>
      </c>
      <c r="I36" s="12">
        <v>61</v>
      </c>
      <c r="J36" s="12">
        <v>1020255155</v>
      </c>
      <c r="K36" s="12"/>
      <c r="L36" s="12"/>
      <c r="M36" s="12">
        <v>1</v>
      </c>
      <c r="N36" s="12">
        <v>6998200</v>
      </c>
      <c r="O36" s="12">
        <v>1090</v>
      </c>
      <c r="P36" s="12">
        <v>834883825</v>
      </c>
      <c r="Q36" s="12">
        <v>44</v>
      </c>
      <c r="R36" s="12">
        <v>159864700</v>
      </c>
      <c r="S36" s="12"/>
      <c r="T36" s="12"/>
      <c r="U36" s="12"/>
      <c r="V36" s="12"/>
      <c r="W36" s="12"/>
      <c r="X36" s="12"/>
      <c r="Y36" s="12">
        <v>26</v>
      </c>
      <c r="Z36" s="12">
        <v>3596527624</v>
      </c>
      <c r="AA36" s="12">
        <v>1</v>
      </c>
      <c r="AB36" s="12">
        <v>159797000</v>
      </c>
      <c r="AC36" s="12">
        <v>5</v>
      </c>
      <c r="AD36" s="12">
        <v>284666500</v>
      </c>
      <c r="AE36" s="12">
        <v>46</v>
      </c>
      <c r="AF36" s="12">
        <v>564396100</v>
      </c>
      <c r="AG36" s="12">
        <v>13</v>
      </c>
      <c r="AH36" s="12">
        <v>24166300</v>
      </c>
      <c r="AI36" s="12"/>
      <c r="AJ36" s="12"/>
      <c r="AK36" s="12"/>
      <c r="AL36" s="12"/>
      <c r="AM36" s="12">
        <v>1</v>
      </c>
      <c r="AN36" s="12">
        <v>15000000</v>
      </c>
      <c r="AO36" s="12"/>
      <c r="AP36" s="12"/>
      <c r="AQ36" s="12"/>
      <c r="AR36" s="12"/>
      <c r="AS36" s="60">
        <f t="shared" ref="AS36:AS59" si="3">E36+G36+I36+K36+M36+O36+Q36+S36+U36+W36+Y36+AA36+AC36+AE36+AG36+AI36+AK36+AM36+AO36+AQ36</f>
        <v>1448</v>
      </c>
      <c r="AT36" s="223">
        <f t="shared" si="1"/>
        <v>45856876082</v>
      </c>
      <c r="AU36" s="13"/>
      <c r="AV36" s="14"/>
    </row>
    <row r="37" spans="1:48" ht="12" customHeight="1" x14ac:dyDescent="0.25">
      <c r="A37" s="10">
        <v>27</v>
      </c>
      <c r="B37" s="10"/>
      <c r="C37" s="10"/>
      <c r="D37" s="11" t="s">
        <v>54</v>
      </c>
      <c r="E37" s="11">
        <v>1</v>
      </c>
      <c r="F37" s="12">
        <v>300000000</v>
      </c>
      <c r="G37" s="12">
        <v>1</v>
      </c>
      <c r="H37" s="12">
        <v>7419500</v>
      </c>
      <c r="I37" s="12">
        <v>46</v>
      </c>
      <c r="J37" s="12">
        <v>782326817</v>
      </c>
      <c r="K37" s="12">
        <v>0</v>
      </c>
      <c r="L37" s="12">
        <v>0</v>
      </c>
      <c r="M37" s="12">
        <v>1</v>
      </c>
      <c r="N37" s="12">
        <v>6998200</v>
      </c>
      <c r="O37" s="12">
        <v>195</v>
      </c>
      <c r="P37" s="12">
        <v>188641228</v>
      </c>
      <c r="Q37" s="12">
        <v>8</v>
      </c>
      <c r="R37" s="12">
        <v>41401318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3</v>
      </c>
      <c r="Z37" s="12">
        <v>1120580809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60">
        <f t="shared" si="3"/>
        <v>255</v>
      </c>
      <c r="AT37" s="223">
        <f t="shared" si="1"/>
        <v>2447367872</v>
      </c>
      <c r="AU37" s="13" t="s">
        <v>140</v>
      </c>
      <c r="AV37" s="14" t="s">
        <v>142</v>
      </c>
    </row>
    <row r="38" spans="1:48" ht="12" customHeight="1" x14ac:dyDescent="0.25">
      <c r="A38" s="10">
        <v>28</v>
      </c>
      <c r="B38" s="10"/>
      <c r="C38" s="10"/>
      <c r="D38" s="11" t="s">
        <v>55</v>
      </c>
      <c r="E38" s="11">
        <v>1</v>
      </c>
      <c r="F38" s="12">
        <v>354100000</v>
      </c>
      <c r="G38" s="12">
        <v>1</v>
      </c>
      <c r="H38" s="12">
        <v>7419500</v>
      </c>
      <c r="I38" s="12">
        <v>40</v>
      </c>
      <c r="J38" s="12">
        <v>705873355</v>
      </c>
      <c r="K38" s="12">
        <v>0</v>
      </c>
      <c r="L38" s="12">
        <v>0</v>
      </c>
      <c r="M38" s="12">
        <v>1</v>
      </c>
      <c r="N38" s="12">
        <v>6998200</v>
      </c>
      <c r="O38" s="12">
        <v>280</v>
      </c>
      <c r="P38" s="12">
        <v>226340658.33000001</v>
      </c>
      <c r="Q38" s="12">
        <v>8</v>
      </c>
      <c r="R38" s="12">
        <v>57527125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5</v>
      </c>
      <c r="Z38" s="12">
        <v>1083560450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60">
        <f t="shared" si="3"/>
        <v>336</v>
      </c>
      <c r="AT38" s="223">
        <f t="shared" si="1"/>
        <v>2441819288.3299999</v>
      </c>
      <c r="AU38" s="13"/>
      <c r="AV38" s="14"/>
    </row>
    <row r="39" spans="1:48" ht="12" customHeight="1" x14ac:dyDescent="0.25">
      <c r="A39" s="10" t="s">
        <v>139</v>
      </c>
      <c r="B39" s="10"/>
      <c r="C39" s="10"/>
      <c r="D39" s="11" t="s">
        <v>56</v>
      </c>
      <c r="E39" s="11">
        <v>3</v>
      </c>
      <c r="F39" s="12">
        <v>2717400000</v>
      </c>
      <c r="G39" s="12">
        <v>2</v>
      </c>
      <c r="H39" s="12">
        <v>13419500</v>
      </c>
      <c r="I39" s="12">
        <v>45</v>
      </c>
      <c r="J39" s="12">
        <v>785397055</v>
      </c>
      <c r="K39" s="12">
        <v>0</v>
      </c>
      <c r="L39" s="12">
        <v>0</v>
      </c>
      <c r="M39" s="12">
        <v>2</v>
      </c>
      <c r="N39" s="12">
        <v>9498200</v>
      </c>
      <c r="O39" s="12">
        <v>344</v>
      </c>
      <c r="P39" s="12">
        <v>255436200</v>
      </c>
      <c r="Q39" s="12">
        <v>13</v>
      </c>
      <c r="R39" s="12">
        <v>24350000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5</v>
      </c>
      <c r="Z39" s="12">
        <v>169647000</v>
      </c>
      <c r="AA39" s="12">
        <v>0</v>
      </c>
      <c r="AB39" s="12">
        <v>0</v>
      </c>
      <c r="AC39" s="12">
        <v>2</v>
      </c>
      <c r="AD39" s="12">
        <v>33000000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60">
        <f t="shared" si="3"/>
        <v>416</v>
      </c>
      <c r="AT39" s="223">
        <f t="shared" si="1"/>
        <v>4008147955</v>
      </c>
      <c r="AU39" s="13"/>
      <c r="AV39" s="14"/>
    </row>
    <row r="40" spans="1:48" ht="12" customHeight="1" x14ac:dyDescent="0.25">
      <c r="A40" s="10">
        <v>30</v>
      </c>
      <c r="B40" s="10"/>
      <c r="C40" s="10"/>
      <c r="D40" s="11" t="s">
        <v>57</v>
      </c>
      <c r="E40" s="11">
        <v>2</v>
      </c>
      <c r="F40" s="12">
        <v>333375000</v>
      </c>
      <c r="G40" s="12">
        <v>1</v>
      </c>
      <c r="H40" s="12">
        <v>7419500</v>
      </c>
      <c r="I40" s="12">
        <v>32</v>
      </c>
      <c r="J40" s="12">
        <v>609952755</v>
      </c>
      <c r="K40" s="12">
        <v>0</v>
      </c>
      <c r="L40" s="12">
        <v>0</v>
      </c>
      <c r="M40" s="12">
        <v>1</v>
      </c>
      <c r="N40" s="12">
        <v>6998200</v>
      </c>
      <c r="O40" s="12">
        <v>114</v>
      </c>
      <c r="P40" s="12">
        <v>208762007</v>
      </c>
      <c r="Q40" s="12">
        <v>6</v>
      </c>
      <c r="R40" s="12">
        <v>30152750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4</v>
      </c>
      <c r="Z40" s="12">
        <v>337573420</v>
      </c>
      <c r="AA40" s="12">
        <v>1</v>
      </c>
      <c r="AB40" s="12">
        <v>4000000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1</v>
      </c>
      <c r="AN40" s="12">
        <v>3750000</v>
      </c>
      <c r="AO40" s="12">
        <v>0</v>
      </c>
      <c r="AP40" s="12">
        <v>0</v>
      </c>
      <c r="AQ40" s="12">
        <v>0</v>
      </c>
      <c r="AR40" s="12">
        <v>0</v>
      </c>
      <c r="AS40" s="60">
        <f t="shared" si="3"/>
        <v>162</v>
      </c>
      <c r="AT40" s="223">
        <f t="shared" si="1"/>
        <v>1541983632</v>
      </c>
      <c r="AU40" s="13"/>
      <c r="AV40" s="14"/>
    </row>
    <row r="41" spans="1:48" ht="12" customHeight="1" x14ac:dyDescent="0.25">
      <c r="A41" s="10">
        <v>31</v>
      </c>
      <c r="B41" s="10"/>
      <c r="C41" s="10"/>
      <c r="D41" s="11" t="s">
        <v>58</v>
      </c>
      <c r="E41" s="11">
        <v>1</v>
      </c>
      <c r="F41" s="12">
        <v>297000000</v>
      </c>
      <c r="G41" s="12">
        <v>2</v>
      </c>
      <c r="H41" s="12">
        <v>10419500</v>
      </c>
      <c r="I41" s="12">
        <v>44</v>
      </c>
      <c r="J41" s="12">
        <v>752493605</v>
      </c>
      <c r="K41" s="12">
        <v>0</v>
      </c>
      <c r="L41" s="12">
        <v>0</v>
      </c>
      <c r="M41" s="12">
        <v>1</v>
      </c>
      <c r="N41" s="12">
        <v>6998200</v>
      </c>
      <c r="O41" s="12">
        <v>211</v>
      </c>
      <c r="P41" s="12">
        <v>248464050</v>
      </c>
      <c r="Q41" s="12">
        <v>10</v>
      </c>
      <c r="R41" s="12">
        <v>20672500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1</v>
      </c>
      <c r="Z41" s="12">
        <v>157005000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60">
        <f t="shared" si="3"/>
        <v>270</v>
      </c>
      <c r="AT41" s="223">
        <f t="shared" si="1"/>
        <v>1493052855</v>
      </c>
      <c r="AU41" s="13"/>
      <c r="AV41" s="14"/>
    </row>
    <row r="42" spans="1:48" ht="12" customHeight="1" x14ac:dyDescent="0.25">
      <c r="A42" s="10">
        <v>32</v>
      </c>
      <c r="B42" s="10"/>
      <c r="C42" s="10"/>
      <c r="D42" s="32" t="s">
        <v>59</v>
      </c>
      <c r="E42" s="32">
        <v>2</v>
      </c>
      <c r="F42" s="12">
        <v>772600000</v>
      </c>
      <c r="G42" s="12">
        <v>1</v>
      </c>
      <c r="H42" s="12">
        <v>7419500</v>
      </c>
      <c r="I42" s="12">
        <v>31</v>
      </c>
      <c r="J42" s="12">
        <v>591857855</v>
      </c>
      <c r="K42" s="12">
        <v>1</v>
      </c>
      <c r="L42" s="12">
        <v>250000</v>
      </c>
      <c r="M42" s="12">
        <v>1</v>
      </c>
      <c r="N42" s="12">
        <v>6998200</v>
      </c>
      <c r="O42" s="12">
        <v>208</v>
      </c>
      <c r="P42" s="12">
        <v>191867958.32999998</v>
      </c>
      <c r="Q42" s="12">
        <v>10</v>
      </c>
      <c r="R42" s="12">
        <v>25030000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4</v>
      </c>
      <c r="Z42" s="12">
        <v>552181566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60">
        <f t="shared" si="3"/>
        <v>258</v>
      </c>
      <c r="AT42" s="223">
        <f t="shared" si="1"/>
        <v>2148205079.3299999</v>
      </c>
      <c r="AU42" s="13"/>
      <c r="AV42" s="14"/>
    </row>
    <row r="43" spans="1:48" ht="12" customHeight="1" x14ac:dyDescent="0.25">
      <c r="A43" s="10">
        <v>33</v>
      </c>
      <c r="B43" s="10"/>
      <c r="C43" s="10"/>
      <c r="D43" s="16" t="s">
        <v>60</v>
      </c>
      <c r="E43" s="16">
        <v>1</v>
      </c>
      <c r="F43" s="12">
        <v>237450000</v>
      </c>
      <c r="G43" s="12">
        <v>1</v>
      </c>
      <c r="H43" s="12">
        <v>7419500</v>
      </c>
      <c r="I43" s="12">
        <v>28</v>
      </c>
      <c r="J43" s="12">
        <v>553165155</v>
      </c>
      <c r="K43" s="12">
        <v>0</v>
      </c>
      <c r="L43" s="12">
        <v>0</v>
      </c>
      <c r="M43" s="12">
        <v>1</v>
      </c>
      <c r="N43" s="12">
        <v>6998200</v>
      </c>
      <c r="O43" s="12">
        <v>138</v>
      </c>
      <c r="P43" s="12">
        <v>148253708.32999998</v>
      </c>
      <c r="Q43" s="12">
        <v>12</v>
      </c>
      <c r="R43" s="12">
        <v>14533625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3</v>
      </c>
      <c r="Z43" s="12">
        <v>322473000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60">
        <f t="shared" si="3"/>
        <v>184</v>
      </c>
      <c r="AT43" s="223">
        <f t="shared" si="1"/>
        <v>1290293188.3299999</v>
      </c>
      <c r="AU43" s="13"/>
      <c r="AV43" s="14"/>
    </row>
    <row r="44" spans="1:48" ht="12" customHeight="1" x14ac:dyDescent="0.25">
      <c r="A44" s="10">
        <v>34</v>
      </c>
      <c r="B44" s="10"/>
      <c r="C44" s="10"/>
      <c r="D44" s="11" t="s">
        <v>61</v>
      </c>
      <c r="E44" s="11">
        <v>1</v>
      </c>
      <c r="F44" s="12">
        <v>181950000</v>
      </c>
      <c r="G44" s="12">
        <v>1</v>
      </c>
      <c r="H44" s="12">
        <v>7419500</v>
      </c>
      <c r="I44" s="12">
        <v>23</v>
      </c>
      <c r="J44" s="12">
        <v>501728217</v>
      </c>
      <c r="K44" s="12">
        <v>0</v>
      </c>
      <c r="L44" s="12">
        <v>0</v>
      </c>
      <c r="M44" s="12">
        <v>1</v>
      </c>
      <c r="N44" s="12">
        <v>6998200</v>
      </c>
      <c r="O44" s="12">
        <v>143</v>
      </c>
      <c r="P44" s="12">
        <v>177450325.33000001</v>
      </c>
      <c r="Q44" s="12">
        <v>1</v>
      </c>
      <c r="R44" s="12">
        <v>200000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6</v>
      </c>
      <c r="Z44" s="12">
        <v>287064285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60">
        <f t="shared" si="3"/>
        <v>176</v>
      </c>
      <c r="AT44" s="223">
        <f t="shared" si="1"/>
        <v>1162810527.3299999</v>
      </c>
      <c r="AU44" s="13"/>
      <c r="AV44" s="14"/>
    </row>
    <row r="45" spans="1:48" ht="12" customHeight="1" x14ac:dyDescent="0.25">
      <c r="A45" s="10">
        <v>35</v>
      </c>
      <c r="B45" s="10"/>
      <c r="C45" s="10"/>
      <c r="D45" s="16" t="s">
        <v>62</v>
      </c>
      <c r="E45" s="16">
        <v>2</v>
      </c>
      <c r="F45" s="12">
        <v>182500000</v>
      </c>
      <c r="G45" s="12">
        <v>1</v>
      </c>
      <c r="H45" s="12">
        <v>7419500</v>
      </c>
      <c r="I45" s="12">
        <v>33</v>
      </c>
      <c r="J45" s="12">
        <v>622405555</v>
      </c>
      <c r="K45" s="12">
        <v>0</v>
      </c>
      <c r="L45" s="12">
        <v>0</v>
      </c>
      <c r="M45" s="12">
        <v>1</v>
      </c>
      <c r="N45" s="12">
        <v>6998200</v>
      </c>
      <c r="O45" s="12">
        <v>152</v>
      </c>
      <c r="P45" s="12">
        <v>118582600</v>
      </c>
      <c r="Q45" s="12">
        <v>3</v>
      </c>
      <c r="R45" s="12">
        <v>5000000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3</v>
      </c>
      <c r="Z45" s="12">
        <v>810908300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</v>
      </c>
      <c r="AL45" s="12">
        <v>50000</v>
      </c>
      <c r="AM45" s="12">
        <v>6</v>
      </c>
      <c r="AN45" s="12">
        <v>200000</v>
      </c>
      <c r="AO45" s="12">
        <v>0</v>
      </c>
      <c r="AP45" s="12">
        <v>0</v>
      </c>
      <c r="AQ45" s="12">
        <v>0</v>
      </c>
      <c r="AR45" s="12">
        <v>0</v>
      </c>
      <c r="AS45" s="60">
        <f t="shared" si="3"/>
        <v>202</v>
      </c>
      <c r="AT45" s="223">
        <f t="shared" si="1"/>
        <v>1754064155</v>
      </c>
      <c r="AU45" s="13"/>
      <c r="AV45" s="14"/>
    </row>
    <row r="46" spans="1:48" ht="12" customHeight="1" x14ac:dyDescent="0.25">
      <c r="A46" s="10">
        <v>36</v>
      </c>
      <c r="B46" s="10"/>
      <c r="C46" s="10"/>
      <c r="D46" s="11" t="s">
        <v>63</v>
      </c>
      <c r="E46" s="11">
        <v>1</v>
      </c>
      <c r="F46" s="12">
        <v>796250000</v>
      </c>
      <c r="G46" s="12">
        <v>2</v>
      </c>
      <c r="H46" s="12">
        <v>10419500</v>
      </c>
      <c r="I46" s="12">
        <v>38</v>
      </c>
      <c r="J46" s="12">
        <v>650953544</v>
      </c>
      <c r="K46" s="12">
        <v>0</v>
      </c>
      <c r="L46" s="12">
        <v>0</v>
      </c>
      <c r="M46" s="12">
        <v>1</v>
      </c>
      <c r="N46" s="12">
        <v>6998200</v>
      </c>
      <c r="O46" s="12">
        <v>165</v>
      </c>
      <c r="P46" s="12">
        <v>207700608.33000001</v>
      </c>
      <c r="Q46" s="12">
        <v>8</v>
      </c>
      <c r="R46" s="12">
        <v>23924600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2</v>
      </c>
      <c r="Z46" s="12">
        <v>950590458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201</v>
      </c>
      <c r="AL46" s="12">
        <v>1100000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60">
        <f t="shared" si="3"/>
        <v>418</v>
      </c>
      <c r="AT46" s="223">
        <f t="shared" si="1"/>
        <v>2647936910.3299999</v>
      </c>
      <c r="AU46" s="13"/>
      <c r="AV46" s="14"/>
    </row>
    <row r="47" spans="1:48" ht="12" customHeight="1" x14ac:dyDescent="0.25">
      <c r="A47" s="10">
        <v>37</v>
      </c>
      <c r="B47" s="10"/>
      <c r="C47" s="10"/>
      <c r="D47" s="32" t="s">
        <v>64</v>
      </c>
      <c r="E47" s="32">
        <v>2</v>
      </c>
      <c r="F47" s="12">
        <v>290000000</v>
      </c>
      <c r="G47" s="12">
        <v>1</v>
      </c>
      <c r="H47" s="12">
        <v>7419500</v>
      </c>
      <c r="I47" s="12">
        <v>35</v>
      </c>
      <c r="J47" s="12">
        <v>618757955</v>
      </c>
      <c r="K47" s="12">
        <v>0</v>
      </c>
      <c r="L47" s="12">
        <v>0</v>
      </c>
      <c r="M47" s="12">
        <v>1</v>
      </c>
      <c r="N47" s="12">
        <v>6998200</v>
      </c>
      <c r="O47" s="12">
        <v>126</v>
      </c>
      <c r="P47" s="12">
        <v>104322708.33</v>
      </c>
      <c r="Q47" s="12">
        <v>7</v>
      </c>
      <c r="R47" s="12">
        <v>16800000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4</v>
      </c>
      <c r="Z47" s="12">
        <v>842065000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147</v>
      </c>
      <c r="AL47" s="12">
        <v>2165000</v>
      </c>
      <c r="AM47" s="12">
        <v>1</v>
      </c>
      <c r="AN47" s="12">
        <v>15000</v>
      </c>
      <c r="AO47" s="12">
        <v>0</v>
      </c>
      <c r="AP47" s="12">
        <v>0</v>
      </c>
      <c r="AQ47" s="12">
        <v>0</v>
      </c>
      <c r="AR47" s="12">
        <v>0</v>
      </c>
      <c r="AS47" s="60">
        <f t="shared" si="3"/>
        <v>324</v>
      </c>
      <c r="AT47" s="223">
        <f t="shared" si="1"/>
        <v>1888543363.3299999</v>
      </c>
      <c r="AU47" s="13"/>
      <c r="AV47" s="14"/>
    </row>
    <row r="48" spans="1:48" ht="12" customHeight="1" x14ac:dyDescent="0.25">
      <c r="A48" s="10">
        <v>38</v>
      </c>
      <c r="B48" s="10"/>
      <c r="C48" s="10"/>
      <c r="D48" s="16" t="s">
        <v>65</v>
      </c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60">
        <f t="shared" si="3"/>
        <v>0</v>
      </c>
      <c r="AT48" s="223">
        <f t="shared" si="1"/>
        <v>0</v>
      </c>
      <c r="AU48" s="13"/>
      <c r="AV48" s="14"/>
    </row>
    <row r="49" spans="1:48" ht="12" customHeight="1" x14ac:dyDescent="0.25">
      <c r="A49" s="10">
        <v>39</v>
      </c>
      <c r="B49" s="10"/>
      <c r="C49" s="10"/>
      <c r="D49" s="11" t="s">
        <v>66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60">
        <f t="shared" si="3"/>
        <v>0</v>
      </c>
      <c r="AT49" s="223">
        <f t="shared" si="1"/>
        <v>0</v>
      </c>
      <c r="AU49" s="13"/>
      <c r="AV49" s="14"/>
    </row>
    <row r="50" spans="1:48" ht="12" customHeight="1" x14ac:dyDescent="0.25">
      <c r="A50" s="10">
        <v>40</v>
      </c>
      <c r="B50" s="10"/>
      <c r="C50" s="10"/>
      <c r="D50" s="11" t="s">
        <v>67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60">
        <f t="shared" si="3"/>
        <v>0</v>
      </c>
      <c r="AT50" s="223">
        <f t="shared" si="1"/>
        <v>0</v>
      </c>
      <c r="AU50" s="13"/>
      <c r="AV50" s="14"/>
    </row>
    <row r="51" spans="1:48" ht="12" customHeight="1" x14ac:dyDescent="0.25">
      <c r="A51" s="10">
        <v>41</v>
      </c>
      <c r="B51" s="10"/>
      <c r="C51" s="10"/>
      <c r="D51" s="33" t="s">
        <v>68</v>
      </c>
      <c r="E51" s="3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60">
        <f t="shared" si="3"/>
        <v>0</v>
      </c>
      <c r="AT51" s="223">
        <f t="shared" si="1"/>
        <v>0</v>
      </c>
      <c r="AU51" s="13"/>
      <c r="AV51" s="14"/>
    </row>
    <row r="52" spans="1:48" ht="12" customHeight="1" x14ac:dyDescent="0.25">
      <c r="A52" s="10">
        <v>42</v>
      </c>
      <c r="B52" s="10"/>
      <c r="C52" s="10"/>
      <c r="D52" s="16" t="s">
        <v>69</v>
      </c>
      <c r="E52" s="1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60">
        <f t="shared" si="3"/>
        <v>0</v>
      </c>
      <c r="AT52" s="223">
        <f t="shared" si="1"/>
        <v>0</v>
      </c>
      <c r="AU52" s="13"/>
      <c r="AV52" s="14"/>
    </row>
    <row r="53" spans="1:48" ht="12" customHeight="1" x14ac:dyDescent="0.25">
      <c r="A53" s="10">
        <v>43</v>
      </c>
      <c r="B53" s="10"/>
      <c r="C53" s="10"/>
      <c r="D53" s="66" t="s">
        <v>70</v>
      </c>
      <c r="E53" s="32">
        <v>1</v>
      </c>
      <c r="F53" s="34">
        <v>437500000</v>
      </c>
      <c r="G53" s="58"/>
      <c r="H53" s="35">
        <v>0</v>
      </c>
      <c r="I53" s="35">
        <v>49</v>
      </c>
      <c r="J53" s="35">
        <v>611994000</v>
      </c>
      <c r="K53" s="35">
        <v>4</v>
      </c>
      <c r="L53" s="35">
        <v>5863000</v>
      </c>
      <c r="M53" s="35">
        <v>3</v>
      </c>
      <c r="N53" s="35">
        <v>37510000</v>
      </c>
      <c r="O53" s="35">
        <v>368</v>
      </c>
      <c r="P53" s="35">
        <v>844336118</v>
      </c>
      <c r="Q53" s="35">
        <v>30</v>
      </c>
      <c r="R53" s="35">
        <v>157059500</v>
      </c>
      <c r="S53" s="35"/>
      <c r="T53" s="35">
        <v>0</v>
      </c>
      <c r="U53" s="35">
        <v>2</v>
      </c>
      <c r="V53" s="35">
        <v>1938475</v>
      </c>
      <c r="W53" s="35"/>
      <c r="X53" s="35">
        <v>0</v>
      </c>
      <c r="Y53" s="35">
        <v>3</v>
      </c>
      <c r="Z53" s="35">
        <v>768715100</v>
      </c>
      <c r="AA53" s="35"/>
      <c r="AB53" s="35">
        <v>0</v>
      </c>
      <c r="AC53" s="35"/>
      <c r="AD53" s="35">
        <v>0</v>
      </c>
      <c r="AE53" s="35"/>
      <c r="AF53" s="35">
        <v>0</v>
      </c>
      <c r="AG53" s="35">
        <v>1</v>
      </c>
      <c r="AH53" s="35">
        <v>7480000</v>
      </c>
      <c r="AI53" s="35"/>
      <c r="AJ53" s="35">
        <v>0</v>
      </c>
      <c r="AK53" s="35"/>
      <c r="AL53" s="35">
        <v>0</v>
      </c>
      <c r="AM53" s="35"/>
      <c r="AN53" s="35">
        <v>0</v>
      </c>
      <c r="AO53" s="35"/>
      <c r="AP53" s="35">
        <v>0</v>
      </c>
      <c r="AQ53" s="35"/>
      <c r="AR53" s="35"/>
      <c r="AS53" s="60">
        <f t="shared" si="3"/>
        <v>461</v>
      </c>
      <c r="AT53" s="223">
        <f t="shared" si="1"/>
        <v>2872396193</v>
      </c>
      <c r="AU53" s="13"/>
      <c r="AV53" s="14"/>
    </row>
    <row r="54" spans="1:48" ht="12" customHeight="1" x14ac:dyDescent="0.25">
      <c r="A54" s="10">
        <v>44</v>
      </c>
      <c r="B54" s="10"/>
      <c r="C54" s="10"/>
      <c r="D54" s="36" t="s">
        <v>71</v>
      </c>
      <c r="E54" s="36">
        <v>0</v>
      </c>
      <c r="F54" s="37">
        <v>0</v>
      </c>
      <c r="G54" s="37">
        <v>0</v>
      </c>
      <c r="H54" s="37">
        <v>0</v>
      </c>
      <c r="I54" s="37">
        <v>11</v>
      </c>
      <c r="J54" s="37">
        <v>306381607</v>
      </c>
      <c r="K54" s="37">
        <v>0</v>
      </c>
      <c r="L54" s="37">
        <v>0</v>
      </c>
      <c r="M54" s="37">
        <v>0</v>
      </c>
      <c r="N54" s="37">
        <v>0</v>
      </c>
      <c r="O54" s="37">
        <v>288</v>
      </c>
      <c r="P54" s="37">
        <v>510713175</v>
      </c>
      <c r="Q54" s="37">
        <v>17</v>
      </c>
      <c r="R54" s="37">
        <v>83218850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3</v>
      </c>
      <c r="Z54" s="37">
        <v>749566000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1</v>
      </c>
      <c r="AH54" s="37">
        <v>12292500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60">
        <f t="shared" si="3"/>
        <v>320</v>
      </c>
      <c r="AT54" s="223">
        <f t="shared" si="1"/>
        <v>1662172132</v>
      </c>
      <c r="AU54" s="13"/>
      <c r="AV54" s="14"/>
    </row>
    <row r="55" spans="1:48" ht="12" customHeight="1" x14ac:dyDescent="0.25">
      <c r="A55" s="10">
        <v>45</v>
      </c>
      <c r="B55" s="10"/>
      <c r="C55" s="10"/>
      <c r="D55" s="70" t="s">
        <v>72</v>
      </c>
      <c r="E55" s="36">
        <v>2</v>
      </c>
      <c r="F55" s="12">
        <v>472650000</v>
      </c>
      <c r="G55" s="12">
        <v>1</v>
      </c>
      <c r="H55" s="12">
        <v>12100000</v>
      </c>
      <c r="I55" s="12">
        <v>9</v>
      </c>
      <c r="J55" s="12">
        <v>580290750</v>
      </c>
      <c r="K55" s="12"/>
      <c r="L55" s="12"/>
      <c r="M55" s="12">
        <v>1</v>
      </c>
      <c r="N55" s="12">
        <v>2880000</v>
      </c>
      <c r="O55" s="12">
        <v>492</v>
      </c>
      <c r="P55" s="12">
        <v>896191156</v>
      </c>
      <c r="Q55" s="12">
        <v>15</v>
      </c>
      <c r="R55" s="12">
        <v>80607000</v>
      </c>
      <c r="S55" s="12"/>
      <c r="T55" s="12"/>
      <c r="U55" s="12"/>
      <c r="V55" s="12"/>
      <c r="W55" s="12"/>
      <c r="X55" s="12"/>
      <c r="Y55" s="12">
        <v>4</v>
      </c>
      <c r="Z55" s="12">
        <v>386829894</v>
      </c>
      <c r="AA55" s="12"/>
      <c r="AB55" s="12"/>
      <c r="AC55" s="12"/>
      <c r="AD55" s="12"/>
      <c r="AE55" s="12"/>
      <c r="AF55" s="12"/>
      <c r="AG55" s="12"/>
      <c r="AH55" s="12"/>
      <c r="AI55" s="12">
        <v>1</v>
      </c>
      <c r="AJ55" s="12">
        <v>1363500</v>
      </c>
      <c r="AK55" s="12">
        <v>20179</v>
      </c>
      <c r="AL55" s="12">
        <v>334132513.30000001</v>
      </c>
      <c r="AM55" s="12"/>
      <c r="AN55" s="12"/>
      <c r="AO55" s="12"/>
      <c r="AP55" s="12"/>
      <c r="AQ55" s="12"/>
      <c r="AR55" s="12"/>
      <c r="AS55" s="60">
        <f t="shared" si="3"/>
        <v>20704</v>
      </c>
      <c r="AT55" s="223">
        <f t="shared" si="1"/>
        <v>2767044813.3000002</v>
      </c>
      <c r="AU55" s="13"/>
      <c r="AV55" s="14"/>
    </row>
    <row r="56" spans="1:48" ht="12" customHeight="1" x14ac:dyDescent="0.25">
      <c r="A56" s="10">
        <v>46</v>
      </c>
      <c r="B56" s="10"/>
      <c r="C56" s="10"/>
      <c r="D56" s="63" t="s">
        <v>73</v>
      </c>
      <c r="E56" s="21">
        <v>15</v>
      </c>
      <c r="F56" s="12">
        <v>19799043850</v>
      </c>
      <c r="G56" s="12">
        <v>67</v>
      </c>
      <c r="H56" s="12">
        <v>955592708</v>
      </c>
      <c r="I56" s="12">
        <v>54</v>
      </c>
      <c r="J56" s="12">
        <v>1045431208</v>
      </c>
      <c r="K56" s="12">
        <v>67</v>
      </c>
      <c r="L56" s="12">
        <v>453657317</v>
      </c>
      <c r="M56" s="12">
        <v>167</v>
      </c>
      <c r="N56" s="12">
        <v>2264146775</v>
      </c>
      <c r="O56" s="12">
        <v>771</v>
      </c>
      <c r="P56" s="12">
        <v>1377465144</v>
      </c>
      <c r="Q56" s="12">
        <v>76</v>
      </c>
      <c r="R56" s="12">
        <v>354247343.80000001</v>
      </c>
      <c r="S56" s="151">
        <v>30</v>
      </c>
      <c r="T56" s="12">
        <v>119666600</v>
      </c>
      <c r="U56" s="12">
        <v>9</v>
      </c>
      <c r="V56" s="12">
        <v>215480374</v>
      </c>
      <c r="W56" s="12">
        <v>2</v>
      </c>
      <c r="X56" s="12">
        <v>40000</v>
      </c>
      <c r="Y56" s="12">
        <v>32</v>
      </c>
      <c r="Z56" s="12">
        <v>9849197732.6700001</v>
      </c>
      <c r="AA56" s="12">
        <v>30</v>
      </c>
      <c r="AB56" s="12">
        <v>16401000</v>
      </c>
      <c r="AC56" s="12">
        <v>186</v>
      </c>
      <c r="AD56" s="12">
        <v>27730860766</v>
      </c>
      <c r="AE56" s="12">
        <v>175</v>
      </c>
      <c r="AF56" s="12">
        <v>19703361214</v>
      </c>
      <c r="AG56" s="12">
        <v>7</v>
      </c>
      <c r="AH56" s="12">
        <v>174415000</v>
      </c>
      <c r="AI56" s="12">
        <v>172</v>
      </c>
      <c r="AJ56" s="12">
        <v>12906709301.120001</v>
      </c>
      <c r="AK56" s="12"/>
      <c r="AL56" s="12"/>
      <c r="AM56" s="12"/>
      <c r="AN56" s="12"/>
      <c r="AO56" s="12"/>
      <c r="AP56" s="12"/>
      <c r="AQ56" s="12"/>
      <c r="AR56" s="12"/>
      <c r="AS56" s="60">
        <f t="shared" si="3"/>
        <v>1860</v>
      </c>
      <c r="AT56" s="223">
        <f t="shared" si="1"/>
        <v>96965716333.589996</v>
      </c>
      <c r="AU56" s="13"/>
      <c r="AV56" s="14"/>
    </row>
    <row r="57" spans="1:48" ht="12" customHeight="1" x14ac:dyDescent="0.25">
      <c r="A57" s="10">
        <v>47</v>
      </c>
      <c r="B57" s="10"/>
      <c r="C57" s="10"/>
      <c r="D57" s="69" t="s">
        <v>74</v>
      </c>
      <c r="E57" s="11">
        <v>1</v>
      </c>
      <c r="F57" s="12">
        <v>306000000</v>
      </c>
      <c r="G57" s="12">
        <v>1</v>
      </c>
      <c r="H57" s="12">
        <v>6119300</v>
      </c>
      <c r="I57" s="12">
        <v>16</v>
      </c>
      <c r="J57" s="12">
        <v>438469994</v>
      </c>
      <c r="K57" s="12">
        <v>11</v>
      </c>
      <c r="L57" s="12">
        <v>81189000</v>
      </c>
      <c r="M57" s="12">
        <v>1</v>
      </c>
      <c r="N57" s="12">
        <v>4950000</v>
      </c>
      <c r="O57" s="12">
        <v>321</v>
      </c>
      <c r="P57" s="12">
        <v>672781950</v>
      </c>
      <c r="Q57" s="12">
        <v>10</v>
      </c>
      <c r="R57" s="12">
        <v>63499500</v>
      </c>
      <c r="S57" s="12"/>
      <c r="T57" s="12"/>
      <c r="U57" s="12">
        <v>3</v>
      </c>
      <c r="V57" s="12">
        <v>3300000</v>
      </c>
      <c r="W57" s="12"/>
      <c r="X57" s="12"/>
      <c r="Y57" s="12">
        <v>7</v>
      </c>
      <c r="Z57" s="12">
        <v>465681022</v>
      </c>
      <c r="AA57" s="12"/>
      <c r="AB57" s="12"/>
      <c r="AC57" s="12">
        <v>780</v>
      </c>
      <c r="AD57" s="12">
        <v>77689414330</v>
      </c>
      <c r="AE57" s="12">
        <v>1</v>
      </c>
      <c r="AF57" s="12">
        <v>32210000</v>
      </c>
      <c r="AG57" s="12">
        <v>96</v>
      </c>
      <c r="AH57" s="12">
        <v>10632769829</v>
      </c>
      <c r="AI57" s="12">
        <v>42</v>
      </c>
      <c r="AJ57" s="12">
        <v>7909483300</v>
      </c>
      <c r="AK57" s="12">
        <v>37</v>
      </c>
      <c r="AL57" s="12">
        <v>69048000</v>
      </c>
      <c r="AM57" s="12"/>
      <c r="AN57" s="12"/>
      <c r="AO57" s="12"/>
      <c r="AP57" s="12"/>
      <c r="AQ57" s="12"/>
      <c r="AR57" s="12"/>
      <c r="AS57" s="60">
        <f t="shared" si="3"/>
        <v>1327</v>
      </c>
      <c r="AT57" s="223">
        <f t="shared" si="1"/>
        <v>98374916225</v>
      </c>
      <c r="AU57" s="13"/>
      <c r="AV57" s="14"/>
    </row>
    <row r="58" spans="1:48" ht="12" customHeight="1" x14ac:dyDescent="0.25">
      <c r="A58" s="10">
        <v>48</v>
      </c>
      <c r="B58" s="10"/>
      <c r="C58" s="10"/>
      <c r="D58" s="11" t="s">
        <v>75</v>
      </c>
      <c r="E58" s="11">
        <v>3</v>
      </c>
      <c r="F58" s="12">
        <v>540110000</v>
      </c>
      <c r="G58" s="12">
        <v>29</v>
      </c>
      <c r="H58" s="12">
        <v>2817360000</v>
      </c>
      <c r="I58" s="12">
        <v>44</v>
      </c>
      <c r="J58" s="12">
        <v>1363744850</v>
      </c>
      <c r="K58" s="12">
        <v>38</v>
      </c>
      <c r="L58" s="12">
        <v>103582500</v>
      </c>
      <c r="M58" s="12">
        <v>38</v>
      </c>
      <c r="N58" s="12">
        <v>187083450</v>
      </c>
      <c r="O58" s="12">
        <v>553</v>
      </c>
      <c r="P58" s="12">
        <v>580655877</v>
      </c>
      <c r="Q58" s="12">
        <v>52</v>
      </c>
      <c r="R58" s="12">
        <v>230672800</v>
      </c>
      <c r="S58" s="12">
        <v>3</v>
      </c>
      <c r="T58" s="12">
        <v>7915200</v>
      </c>
      <c r="U58" s="12">
        <v>270</v>
      </c>
      <c r="V58" s="12">
        <v>282327626</v>
      </c>
      <c r="W58" s="12">
        <v>4</v>
      </c>
      <c r="X58" s="12">
        <v>72908000</v>
      </c>
      <c r="Y58" s="12">
        <v>82</v>
      </c>
      <c r="Z58" s="12">
        <v>13568390015</v>
      </c>
      <c r="AA58" s="12">
        <v>3</v>
      </c>
      <c r="AB58" s="12">
        <v>286714000</v>
      </c>
      <c r="AC58" s="12">
        <v>60</v>
      </c>
      <c r="AD58" s="12">
        <v>8339546642</v>
      </c>
      <c r="AE58" s="12">
        <v>67</v>
      </c>
      <c r="AF58" s="12">
        <v>9536433244</v>
      </c>
      <c r="AG58" s="12">
        <v>13</v>
      </c>
      <c r="AH58" s="12">
        <v>1036138000</v>
      </c>
      <c r="AI58" s="12">
        <v>10</v>
      </c>
      <c r="AJ58" s="12">
        <v>1719969204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60">
        <f t="shared" si="3"/>
        <v>1269</v>
      </c>
      <c r="AT58" s="223">
        <f t="shared" si="1"/>
        <v>40673551408</v>
      </c>
      <c r="AU58" s="13"/>
      <c r="AV58" s="14"/>
    </row>
    <row r="59" spans="1:48" ht="12" customHeight="1" x14ac:dyDescent="0.25">
      <c r="A59" s="38" t="s">
        <v>27</v>
      </c>
      <c r="B59" s="38"/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219">
        <f t="shared" si="3"/>
        <v>0</v>
      </c>
      <c r="AT59" s="224"/>
    </row>
    <row r="60" spans="1:48" ht="12" customHeight="1" x14ac:dyDescent="0.25">
      <c r="A60" s="42" t="s">
        <v>76</v>
      </c>
      <c r="B60" s="42"/>
      <c r="C60" s="42"/>
      <c r="D60" s="42"/>
      <c r="E60" s="42">
        <f>SUM(E11:E58)</f>
        <v>1604</v>
      </c>
      <c r="F60" s="43">
        <f>SUM(F11:F58)</f>
        <v>461670553474.09003</v>
      </c>
      <c r="G60" s="43">
        <f>SUM(G11:G58)</f>
        <v>347</v>
      </c>
      <c r="H60" s="43">
        <f t="shared" ref="H60:AS60" si="4">SUM(H11:H58)</f>
        <v>20647495938</v>
      </c>
      <c r="I60" s="43">
        <f t="shared" si="4"/>
        <v>2200</v>
      </c>
      <c r="J60" s="43">
        <f t="shared" si="4"/>
        <v>76676989473.899994</v>
      </c>
      <c r="K60" s="43">
        <f t="shared" si="4"/>
        <v>2074</v>
      </c>
      <c r="L60" s="43">
        <f t="shared" si="4"/>
        <v>15574128225</v>
      </c>
      <c r="M60" s="43">
        <f t="shared" si="4"/>
        <v>521</v>
      </c>
      <c r="N60" s="43">
        <f t="shared" si="4"/>
        <v>4260374025</v>
      </c>
      <c r="O60" s="43">
        <f t="shared" si="4"/>
        <v>97286</v>
      </c>
      <c r="P60" s="43">
        <f t="shared" si="4"/>
        <v>121072170818.53001</v>
      </c>
      <c r="Q60" s="43">
        <f t="shared" si="4"/>
        <v>2821</v>
      </c>
      <c r="R60" s="43">
        <f t="shared" si="4"/>
        <v>18220857974.52</v>
      </c>
      <c r="S60" s="43">
        <f t="shared" si="4"/>
        <v>16830</v>
      </c>
      <c r="T60" s="43">
        <f t="shared" si="4"/>
        <v>68864750829.679993</v>
      </c>
      <c r="U60" s="43">
        <f t="shared" si="4"/>
        <v>9987</v>
      </c>
      <c r="V60" s="43">
        <f t="shared" si="4"/>
        <v>28286244117.600002</v>
      </c>
      <c r="W60" s="43">
        <f t="shared" si="4"/>
        <v>529</v>
      </c>
      <c r="X60" s="43">
        <f t="shared" si="4"/>
        <v>759680660</v>
      </c>
      <c r="Y60" s="43">
        <f t="shared" si="4"/>
        <v>4862</v>
      </c>
      <c r="Z60" s="43">
        <f t="shared" si="4"/>
        <v>704865578571</v>
      </c>
      <c r="AA60" s="43">
        <f t="shared" si="4"/>
        <v>858</v>
      </c>
      <c r="AB60" s="43">
        <f t="shared" si="4"/>
        <v>7662214656.0900002</v>
      </c>
      <c r="AC60" s="43">
        <f t="shared" si="4"/>
        <v>2142</v>
      </c>
      <c r="AD60" s="43">
        <f t="shared" si="4"/>
        <v>882382272792.25</v>
      </c>
      <c r="AE60" s="43">
        <f t="shared" si="4"/>
        <v>934</v>
      </c>
      <c r="AF60" s="43">
        <f t="shared" si="4"/>
        <v>120162547403.84</v>
      </c>
      <c r="AG60" s="43">
        <f t="shared" si="4"/>
        <v>380</v>
      </c>
      <c r="AH60" s="43">
        <f t="shared" si="4"/>
        <v>31337980623</v>
      </c>
      <c r="AI60" s="43">
        <f t="shared" si="4"/>
        <v>912</v>
      </c>
      <c r="AJ60" s="43">
        <f t="shared" si="4"/>
        <v>134327106237.5</v>
      </c>
      <c r="AK60" s="43">
        <f t="shared" si="4"/>
        <v>212103</v>
      </c>
      <c r="AL60" s="43">
        <f t="shared" si="4"/>
        <v>43301521913</v>
      </c>
      <c r="AM60" s="43">
        <f t="shared" si="4"/>
        <v>1647</v>
      </c>
      <c r="AN60" s="43">
        <f t="shared" si="4"/>
        <v>7950455219.5</v>
      </c>
      <c r="AO60" s="43">
        <f t="shared" si="4"/>
        <v>5</v>
      </c>
      <c r="AP60" s="43">
        <f t="shared" si="4"/>
        <v>358147400</v>
      </c>
      <c r="AQ60" s="43">
        <f t="shared" si="4"/>
        <v>7</v>
      </c>
      <c r="AR60" s="43">
        <f t="shared" si="4"/>
        <v>3894525868.2400017</v>
      </c>
      <c r="AS60" s="43">
        <f t="shared" si="4"/>
        <v>358045</v>
      </c>
      <c r="AT60" s="43">
        <f>SUM(AT11:AT59)</f>
        <v>2752275596220.7397</v>
      </c>
    </row>
    <row r="61" spans="1:48" x14ac:dyDescent="0.25">
      <c r="A61" s="44"/>
      <c r="B61" s="44"/>
      <c r="C61" s="44"/>
      <c r="D61" s="44"/>
      <c r="E61" s="44"/>
      <c r="F61" s="45">
        <v>461670553474.09003</v>
      </c>
      <c r="G61" s="45"/>
      <c r="H61" s="46">
        <v>20647495938</v>
      </c>
      <c r="I61" s="46"/>
      <c r="J61" s="46">
        <v>76676989473.899994</v>
      </c>
      <c r="K61" s="46"/>
      <c r="L61" s="46">
        <v>15574128225</v>
      </c>
      <c r="M61" s="46"/>
      <c r="N61" s="46">
        <v>4260374025</v>
      </c>
      <c r="O61" s="46"/>
      <c r="P61" s="46">
        <v>121072170818.53001</v>
      </c>
      <c r="Q61" s="46"/>
      <c r="R61" s="46">
        <v>18220857974.52</v>
      </c>
      <c r="S61" s="46"/>
      <c r="T61" s="46">
        <v>68864750829.679993</v>
      </c>
      <c r="U61" s="46"/>
      <c r="V61" s="46">
        <v>28286244117.600002</v>
      </c>
      <c r="W61" s="46"/>
      <c r="X61" s="46">
        <v>759680660</v>
      </c>
      <c r="Y61" s="46"/>
      <c r="Z61" s="45">
        <v>704865578571</v>
      </c>
      <c r="AA61" s="45"/>
      <c r="AB61" s="45">
        <v>7662214656.0900002</v>
      </c>
      <c r="AC61" s="45"/>
      <c r="AD61" s="45">
        <v>882382272792.65002</v>
      </c>
      <c r="AE61" s="45"/>
      <c r="AF61" s="45">
        <v>120162547403.84</v>
      </c>
      <c r="AG61" s="45"/>
      <c r="AH61" s="45">
        <v>31337980623</v>
      </c>
      <c r="AI61" s="45"/>
      <c r="AJ61" s="45">
        <v>134327106237.5</v>
      </c>
      <c r="AK61" s="45"/>
      <c r="AL61" s="47">
        <v>43301521912.750008</v>
      </c>
      <c r="AM61" s="47"/>
      <c r="AN61" s="45">
        <v>7950455219.5</v>
      </c>
      <c r="AO61" s="45"/>
      <c r="AP61" s="45">
        <v>358147400</v>
      </c>
      <c r="AQ61" s="45"/>
      <c r="AR61" s="45">
        <v>3894525868.2400026</v>
      </c>
      <c r="AS61" s="45"/>
      <c r="AT61" s="45">
        <v>2752275596220.7798</v>
      </c>
    </row>
    <row r="62" spans="1:48" x14ac:dyDescent="0.25">
      <c r="A62" s="48"/>
      <c r="B62" s="48"/>
      <c r="C62" s="48"/>
      <c r="D62" s="48"/>
      <c r="E62" s="48"/>
      <c r="F62" s="2">
        <f>F61-F60</f>
        <v>0</v>
      </c>
      <c r="G62" s="2"/>
      <c r="H62" s="2">
        <f t="shared" ref="H62:AT62" si="5">H61-H60</f>
        <v>0</v>
      </c>
      <c r="I62" s="2"/>
      <c r="J62" s="2">
        <f t="shared" si="5"/>
        <v>0</v>
      </c>
      <c r="K62" s="2"/>
      <c r="L62" s="2">
        <f t="shared" si="5"/>
        <v>0</v>
      </c>
      <c r="M62" s="2"/>
      <c r="N62" s="2">
        <f t="shared" si="5"/>
        <v>0</v>
      </c>
      <c r="O62" s="2"/>
      <c r="P62" s="2">
        <f t="shared" si="5"/>
        <v>0</v>
      </c>
      <c r="Q62" s="2"/>
      <c r="R62" s="2">
        <f t="shared" si="5"/>
        <v>0</v>
      </c>
      <c r="S62" s="2"/>
      <c r="T62" s="2">
        <f t="shared" si="5"/>
        <v>0</v>
      </c>
      <c r="U62" s="2"/>
      <c r="V62" s="2">
        <f t="shared" si="5"/>
        <v>0</v>
      </c>
      <c r="W62" s="2"/>
      <c r="X62" s="2">
        <f t="shared" si="5"/>
        <v>0</v>
      </c>
      <c r="Y62" s="2"/>
      <c r="Z62" s="2">
        <f t="shared" si="5"/>
        <v>0</v>
      </c>
      <c r="AA62" s="2"/>
      <c r="AB62" s="2">
        <f t="shared" si="5"/>
        <v>0</v>
      </c>
      <c r="AC62" s="2"/>
      <c r="AD62" s="2">
        <f t="shared" si="5"/>
        <v>0.4000244140625</v>
      </c>
      <c r="AE62" s="2"/>
      <c r="AF62" s="2">
        <f t="shared" si="5"/>
        <v>0</v>
      </c>
      <c r="AG62" s="2"/>
      <c r="AH62" s="2">
        <f t="shared" si="5"/>
        <v>0</v>
      </c>
      <c r="AI62" s="2"/>
      <c r="AJ62" s="2">
        <f t="shared" si="5"/>
        <v>0</v>
      </c>
      <c r="AK62" s="2"/>
      <c r="AL62" s="2">
        <f t="shared" si="5"/>
        <v>-0.24999237060546875</v>
      </c>
      <c r="AM62" s="2"/>
      <c r="AN62" s="2">
        <f t="shared" si="5"/>
        <v>0</v>
      </c>
      <c r="AO62" s="2"/>
      <c r="AP62" s="2">
        <f t="shared" si="5"/>
        <v>0</v>
      </c>
      <c r="AQ62" s="2"/>
      <c r="AR62" s="2">
        <f t="shared" si="5"/>
        <v>0</v>
      </c>
      <c r="AS62" s="2"/>
      <c r="AT62" s="2">
        <f t="shared" si="5"/>
        <v>4.00390625E-2</v>
      </c>
    </row>
    <row r="63" spans="1:48" x14ac:dyDescent="0.25">
      <c r="A63" s="48"/>
      <c r="B63" s="48"/>
      <c r="C63" s="48"/>
      <c r="D63" s="48"/>
      <c r="E63" s="48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8" x14ac:dyDescent="0.25">
      <c r="A64" s="48"/>
      <c r="B64" s="48"/>
      <c r="C64" s="48"/>
      <c r="D64" s="48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</row>
    <row r="65" spans="1:45" x14ac:dyDescent="0.25">
      <c r="A65" s="48"/>
      <c r="B65" s="48"/>
      <c r="C65" s="48"/>
      <c r="D65" s="48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365" t="s">
        <v>77</v>
      </c>
      <c r="AM65" s="365"/>
      <c r="AN65" s="365"/>
      <c r="AO65" s="365"/>
      <c r="AP65" s="365"/>
      <c r="AQ65" s="50"/>
      <c r="AR65" s="50"/>
      <c r="AS65" s="50"/>
    </row>
    <row r="66" spans="1:45" x14ac:dyDescent="0.25">
      <c r="A66" s="48"/>
      <c r="B66" s="48"/>
      <c r="C66" s="48"/>
      <c r="D66" s="48"/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365" t="s">
        <v>78</v>
      </c>
      <c r="AM66" s="365"/>
      <c r="AN66" s="365"/>
      <c r="AO66" s="365"/>
      <c r="AP66" s="365"/>
      <c r="AQ66" s="50"/>
      <c r="AR66" s="50"/>
      <c r="AS66" s="50"/>
    </row>
    <row r="67" spans="1:45" x14ac:dyDescent="0.25">
      <c r="A67" s="48"/>
      <c r="B67" s="48"/>
      <c r="C67" s="48"/>
      <c r="D67" s="48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51"/>
      <c r="AM67" s="51"/>
      <c r="AN67" s="51"/>
      <c r="AO67" s="51"/>
      <c r="AP67" s="52"/>
      <c r="AQ67" s="52"/>
      <c r="AR67" s="52"/>
      <c r="AS67" s="52"/>
    </row>
    <row r="68" spans="1:45" x14ac:dyDescent="0.25">
      <c r="A68" s="48"/>
      <c r="B68" s="48"/>
      <c r="C68" s="48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51"/>
      <c r="AM68" s="51"/>
      <c r="AN68" s="51"/>
      <c r="AO68" s="51"/>
      <c r="AP68" s="52"/>
      <c r="AQ68" s="52"/>
      <c r="AR68" s="52"/>
      <c r="AS68" s="52"/>
    </row>
    <row r="69" spans="1:45" x14ac:dyDescent="0.25">
      <c r="A69" s="48"/>
      <c r="B69" s="48"/>
      <c r="C69" s="48"/>
      <c r="D69" s="48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51"/>
      <c r="AM69" s="51"/>
      <c r="AN69" s="51"/>
      <c r="AO69" s="51"/>
      <c r="AP69" s="52"/>
      <c r="AQ69" s="52"/>
      <c r="AR69" s="52"/>
      <c r="AS69" s="52"/>
    </row>
    <row r="70" spans="1:45" x14ac:dyDescent="0.25">
      <c r="A70" s="48"/>
      <c r="B70" s="48"/>
      <c r="C70" s="48"/>
      <c r="D70" s="48"/>
      <c r="E70" s="48"/>
      <c r="F70" s="49" t="s">
        <v>141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364" t="s">
        <v>79</v>
      </c>
      <c r="AM70" s="364"/>
      <c r="AN70" s="364"/>
      <c r="AO70" s="364"/>
      <c r="AP70" s="364"/>
      <c r="AQ70" s="53"/>
      <c r="AR70" s="53"/>
      <c r="AS70" s="53"/>
    </row>
    <row r="71" spans="1:45" x14ac:dyDescent="0.25">
      <c r="AL71" s="365" t="s">
        <v>80</v>
      </c>
      <c r="AM71" s="365"/>
      <c r="AN71" s="365"/>
      <c r="AO71" s="365"/>
      <c r="AP71" s="365"/>
      <c r="AQ71" s="50"/>
      <c r="AR71" s="50"/>
      <c r="AS71" s="50"/>
    </row>
    <row r="72" spans="1:45" x14ac:dyDescent="0.25">
      <c r="AL72" s="365" t="s">
        <v>81</v>
      </c>
      <c r="AM72" s="365"/>
      <c r="AN72" s="365"/>
      <c r="AO72" s="365"/>
      <c r="AP72" s="365"/>
      <c r="AQ72" s="50"/>
      <c r="AR72" s="50"/>
      <c r="AS72" s="50"/>
    </row>
  </sheetData>
  <mergeCells count="38">
    <mergeCell ref="AT6:AT8"/>
    <mergeCell ref="A3:AT3"/>
    <mergeCell ref="A4:AT4"/>
    <mergeCell ref="A6:A8"/>
    <mergeCell ref="B6:B8"/>
    <mergeCell ref="C6:C8"/>
    <mergeCell ref="D6:D8"/>
    <mergeCell ref="H6:X6"/>
    <mergeCell ref="Z6:AB6"/>
    <mergeCell ref="AD6:AJ6"/>
    <mergeCell ref="AQ7:AR8"/>
    <mergeCell ref="AQ6:AR6"/>
    <mergeCell ref="AS6:AS8"/>
    <mergeCell ref="S7:T8"/>
    <mergeCell ref="U7:V8"/>
    <mergeCell ref="W7:X8"/>
    <mergeCell ref="AL70:AP70"/>
    <mergeCell ref="AL71:AP71"/>
    <mergeCell ref="AL72:AP72"/>
    <mergeCell ref="E6:F8"/>
    <mergeCell ref="G7:H8"/>
    <mergeCell ref="I7:J8"/>
    <mergeCell ref="K7:L8"/>
    <mergeCell ref="M7:N8"/>
    <mergeCell ref="O7:P8"/>
    <mergeCell ref="Q7:R8"/>
    <mergeCell ref="AL65:AP65"/>
    <mergeCell ref="AL66:AP66"/>
    <mergeCell ref="AI7:AJ8"/>
    <mergeCell ref="AK7:AL8"/>
    <mergeCell ref="AM7:AN8"/>
    <mergeCell ref="AO7:AP8"/>
    <mergeCell ref="AL6:AP6"/>
    <mergeCell ref="Y7:Z8"/>
    <mergeCell ref="AA7:AB8"/>
    <mergeCell ref="AC7:AD8"/>
    <mergeCell ref="AE7:AF8"/>
    <mergeCell ref="AG7:A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V72"/>
  <sheetViews>
    <sheetView topLeftCell="L1" workbookViewId="0">
      <pane ySplit="2700" topLeftCell="A10" activePane="bottomLeft"/>
      <selection activeCell="AG1" sqref="A1:XFD1048576"/>
      <selection pane="bottomLeft" activeCell="AA13" sqref="AA13"/>
    </sheetView>
  </sheetViews>
  <sheetFormatPr defaultRowHeight="15" x14ac:dyDescent="0.25"/>
  <cols>
    <col min="1" max="2" width="6.7109375" customWidth="1"/>
    <col min="4" max="4" width="65.28515625" customWidth="1"/>
    <col min="5" max="5" width="7" customWidth="1"/>
    <col min="6" max="6" width="15" customWidth="1"/>
    <col min="7" max="7" width="7.5703125" customWidth="1"/>
    <col min="8" max="9" width="11" customWidth="1"/>
    <col min="10" max="10" width="13.85546875" bestFit="1" customWidth="1"/>
    <col min="11" max="11" width="13.85546875" customWidth="1"/>
    <col min="12" max="13" width="12.42578125" customWidth="1"/>
    <col min="14" max="15" width="12" customWidth="1"/>
    <col min="16" max="17" width="12.140625" customWidth="1"/>
    <col min="18" max="18" width="12.7109375" customWidth="1"/>
    <col min="19" max="19" width="9.5703125" customWidth="1"/>
    <col min="20" max="20" width="11.140625" bestFit="1" customWidth="1"/>
    <col min="21" max="23" width="11.140625" customWidth="1"/>
    <col min="24" max="24" width="10.85546875" bestFit="1" customWidth="1"/>
    <col min="25" max="25" width="9.42578125" customWidth="1"/>
    <col min="26" max="27" width="11.7109375" customWidth="1"/>
    <col min="28" max="29" width="10.28515625" customWidth="1"/>
    <col min="30" max="30" width="11.85546875" customWidth="1"/>
    <col min="31" max="31" width="8.5703125" customWidth="1"/>
    <col min="32" max="32" width="14.7109375" customWidth="1"/>
    <col min="33" max="33" width="9" customWidth="1"/>
    <col min="34" max="35" width="11.85546875" customWidth="1"/>
    <col min="36" max="36" width="12.140625" customWidth="1"/>
    <col min="37" max="37" width="8.140625" customWidth="1"/>
    <col min="38" max="38" width="11.140625" bestFit="1" customWidth="1"/>
    <col min="39" max="39" width="11.140625" customWidth="1"/>
    <col min="40" max="41" width="12.140625" customWidth="1"/>
    <col min="42" max="42" width="9.42578125" bestFit="1" customWidth="1"/>
    <col min="43" max="43" width="9.42578125" customWidth="1"/>
    <col min="44" max="45" width="13.140625" customWidth="1"/>
    <col min="46" max="46" width="15.85546875" customWidth="1"/>
    <col min="47" max="47" width="14" customWidth="1"/>
    <col min="48" max="48" width="12.28515625" bestFit="1" customWidth="1"/>
  </cols>
  <sheetData>
    <row r="3" spans="1:48" x14ac:dyDescent="0.25">
      <c r="A3" s="371" t="s">
        <v>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</row>
    <row r="4" spans="1:48" x14ac:dyDescent="0.25">
      <c r="A4" s="372" t="s">
        <v>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</row>
    <row r="5" spans="1:48" x14ac:dyDescent="0.25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8" x14ac:dyDescent="0.25">
      <c r="A6" s="373" t="s">
        <v>2</v>
      </c>
      <c r="B6" s="376" t="s">
        <v>3</v>
      </c>
      <c r="C6" s="376" t="s">
        <v>4</v>
      </c>
      <c r="D6" s="376" t="s">
        <v>5</v>
      </c>
      <c r="E6" s="360" t="s">
        <v>6</v>
      </c>
      <c r="F6" s="361"/>
      <c r="G6" s="79"/>
      <c r="H6" s="379"/>
      <c r="I6" s="379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76"/>
      <c r="Z6" s="358"/>
      <c r="AA6" s="358"/>
      <c r="AB6" s="359"/>
      <c r="AC6" s="79"/>
      <c r="AD6" s="379" t="s">
        <v>7</v>
      </c>
      <c r="AE6" s="379"/>
      <c r="AF6" s="379"/>
      <c r="AG6" s="379"/>
      <c r="AH6" s="379"/>
      <c r="AI6" s="379"/>
      <c r="AJ6" s="379"/>
      <c r="AK6" s="79"/>
      <c r="AL6" s="358"/>
      <c r="AM6" s="358"/>
      <c r="AN6" s="358"/>
      <c r="AO6" s="358"/>
      <c r="AP6" s="359"/>
      <c r="AQ6" s="360"/>
      <c r="AR6" s="361"/>
      <c r="AS6" s="368" t="s">
        <v>85</v>
      </c>
      <c r="AT6" s="368" t="s">
        <v>8</v>
      </c>
    </row>
    <row r="7" spans="1:48" x14ac:dyDescent="0.25">
      <c r="A7" s="374"/>
      <c r="B7" s="377"/>
      <c r="C7" s="377"/>
      <c r="D7" s="377"/>
      <c r="E7" s="366"/>
      <c r="F7" s="367"/>
      <c r="G7" s="360" t="s">
        <v>9</v>
      </c>
      <c r="H7" s="361"/>
      <c r="I7" s="360" t="s">
        <v>10</v>
      </c>
      <c r="J7" s="361"/>
      <c r="K7" s="360" t="s">
        <v>11</v>
      </c>
      <c r="L7" s="361"/>
      <c r="M7" s="360" t="s">
        <v>12</v>
      </c>
      <c r="N7" s="361"/>
      <c r="O7" s="360" t="s">
        <v>13</v>
      </c>
      <c r="P7" s="361"/>
      <c r="Q7" s="360" t="s">
        <v>14</v>
      </c>
      <c r="R7" s="361"/>
      <c r="S7" s="360" t="s">
        <v>15</v>
      </c>
      <c r="T7" s="361"/>
      <c r="U7" s="360" t="s">
        <v>16</v>
      </c>
      <c r="V7" s="361"/>
      <c r="W7" s="380" t="s">
        <v>17</v>
      </c>
      <c r="X7" s="381"/>
      <c r="Y7" s="360" t="s">
        <v>18</v>
      </c>
      <c r="Z7" s="361"/>
      <c r="AA7" s="360" t="s">
        <v>19</v>
      </c>
      <c r="AB7" s="361"/>
      <c r="AC7" s="360" t="s">
        <v>20</v>
      </c>
      <c r="AD7" s="361"/>
      <c r="AE7" s="360" t="s">
        <v>21</v>
      </c>
      <c r="AF7" s="361"/>
      <c r="AG7" s="360" t="s">
        <v>22</v>
      </c>
      <c r="AH7" s="361"/>
      <c r="AI7" s="360" t="s">
        <v>23</v>
      </c>
      <c r="AJ7" s="361"/>
      <c r="AK7" s="360" t="s">
        <v>24</v>
      </c>
      <c r="AL7" s="361"/>
      <c r="AM7" s="360" t="s">
        <v>25</v>
      </c>
      <c r="AN7" s="361"/>
      <c r="AO7" s="360" t="s">
        <v>84</v>
      </c>
      <c r="AP7" s="361"/>
      <c r="AQ7" s="366" t="s">
        <v>26</v>
      </c>
      <c r="AR7" s="367"/>
      <c r="AS7" s="369"/>
      <c r="AT7" s="369"/>
    </row>
    <row r="8" spans="1:48" x14ac:dyDescent="0.25">
      <c r="A8" s="375"/>
      <c r="B8" s="378"/>
      <c r="C8" s="378"/>
      <c r="D8" s="378"/>
      <c r="E8" s="362"/>
      <c r="F8" s="363"/>
      <c r="G8" s="362"/>
      <c r="H8" s="363"/>
      <c r="I8" s="362"/>
      <c r="J8" s="363"/>
      <c r="K8" s="362"/>
      <c r="L8" s="363"/>
      <c r="M8" s="362"/>
      <c r="N8" s="363"/>
      <c r="O8" s="362"/>
      <c r="P8" s="363"/>
      <c r="Q8" s="362"/>
      <c r="R8" s="363"/>
      <c r="S8" s="362"/>
      <c r="T8" s="363"/>
      <c r="U8" s="362"/>
      <c r="V8" s="363"/>
      <c r="W8" s="382"/>
      <c r="X8" s="383"/>
      <c r="Y8" s="362"/>
      <c r="Z8" s="363"/>
      <c r="AA8" s="362"/>
      <c r="AB8" s="363"/>
      <c r="AC8" s="362"/>
      <c r="AD8" s="363"/>
      <c r="AE8" s="362"/>
      <c r="AF8" s="363"/>
      <c r="AG8" s="362"/>
      <c r="AH8" s="363"/>
      <c r="AI8" s="362"/>
      <c r="AJ8" s="363"/>
      <c r="AK8" s="362"/>
      <c r="AL8" s="363"/>
      <c r="AM8" s="362"/>
      <c r="AN8" s="363"/>
      <c r="AO8" s="362"/>
      <c r="AP8" s="363"/>
      <c r="AQ8" s="362"/>
      <c r="AR8" s="363"/>
      <c r="AS8" s="370"/>
      <c r="AT8" s="370"/>
    </row>
    <row r="9" spans="1:48" x14ac:dyDescent="0.25">
      <c r="A9" s="3" t="s">
        <v>138</v>
      </c>
      <c r="B9" s="3"/>
      <c r="C9" s="4"/>
      <c r="D9" s="3"/>
      <c r="E9" s="3" t="s">
        <v>83</v>
      </c>
      <c r="F9" s="5" t="s">
        <v>82</v>
      </c>
      <c r="G9" s="3" t="s">
        <v>83</v>
      </c>
      <c r="H9" s="5" t="s">
        <v>82</v>
      </c>
      <c r="I9" s="3" t="s">
        <v>83</v>
      </c>
      <c r="J9" s="5" t="s">
        <v>82</v>
      </c>
      <c r="K9" s="3" t="s">
        <v>83</v>
      </c>
      <c r="L9" s="5" t="s">
        <v>82</v>
      </c>
      <c r="M9" s="3" t="s">
        <v>83</v>
      </c>
      <c r="N9" s="5" t="s">
        <v>82</v>
      </c>
      <c r="O9" s="3" t="s">
        <v>83</v>
      </c>
      <c r="P9" s="5" t="s">
        <v>82</v>
      </c>
      <c r="Q9" s="3" t="s">
        <v>83</v>
      </c>
      <c r="R9" s="5" t="s">
        <v>82</v>
      </c>
      <c r="S9" s="3" t="s">
        <v>83</v>
      </c>
      <c r="T9" s="5" t="s">
        <v>82</v>
      </c>
      <c r="U9" s="3" t="s">
        <v>83</v>
      </c>
      <c r="V9" s="5" t="s">
        <v>82</v>
      </c>
      <c r="W9" s="3" t="s">
        <v>83</v>
      </c>
      <c r="X9" s="5" t="s">
        <v>82</v>
      </c>
      <c r="Y9" s="3" t="s">
        <v>83</v>
      </c>
      <c r="Z9" s="5" t="s">
        <v>82</v>
      </c>
      <c r="AA9" s="3" t="s">
        <v>83</v>
      </c>
      <c r="AB9" s="5" t="s">
        <v>82</v>
      </c>
      <c r="AC9" s="3" t="s">
        <v>83</v>
      </c>
      <c r="AD9" s="5" t="s">
        <v>82</v>
      </c>
      <c r="AE9" s="3" t="s">
        <v>83</v>
      </c>
      <c r="AF9" s="5" t="s">
        <v>82</v>
      </c>
      <c r="AG9" s="3" t="s">
        <v>83</v>
      </c>
      <c r="AH9" s="5" t="s">
        <v>82</v>
      </c>
      <c r="AI9" s="3" t="s">
        <v>83</v>
      </c>
      <c r="AJ9" s="5" t="s">
        <v>82</v>
      </c>
      <c r="AK9" s="3" t="s">
        <v>83</v>
      </c>
      <c r="AL9" s="5" t="s">
        <v>82</v>
      </c>
      <c r="AM9" s="3" t="s">
        <v>83</v>
      </c>
      <c r="AN9" s="5" t="s">
        <v>82</v>
      </c>
      <c r="AO9" s="3" t="s">
        <v>83</v>
      </c>
      <c r="AP9" s="5" t="s">
        <v>82</v>
      </c>
      <c r="AQ9" s="3" t="s">
        <v>83</v>
      </c>
      <c r="AR9" s="5" t="s">
        <v>82</v>
      </c>
      <c r="AS9" s="5"/>
      <c r="AT9" s="6"/>
    </row>
    <row r="10" spans="1:48" x14ac:dyDescent="0.25">
      <c r="A10" s="7" t="s">
        <v>27</v>
      </c>
      <c r="B10" s="7" t="s">
        <v>27</v>
      </c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8" ht="12" customHeight="1" x14ac:dyDescent="0.25">
      <c r="A11" s="10">
        <v>1</v>
      </c>
      <c r="B11" s="10"/>
      <c r="C11" s="10"/>
      <c r="D11" s="11" t="s">
        <v>28</v>
      </c>
      <c r="E11" s="32"/>
      <c r="F11" s="9">
        <v>28198025236</v>
      </c>
      <c r="G11" s="9"/>
      <c r="H11" s="9">
        <v>24190000</v>
      </c>
      <c r="I11" s="9"/>
      <c r="J11" s="9">
        <v>509579800</v>
      </c>
      <c r="K11" s="9"/>
      <c r="L11" s="9">
        <v>4373483835</v>
      </c>
      <c r="M11" s="9"/>
      <c r="N11" s="9">
        <v>250370000</v>
      </c>
      <c r="O11" s="9"/>
      <c r="P11" s="9">
        <v>21267543625</v>
      </c>
      <c r="Q11" s="9"/>
      <c r="R11" s="9">
        <v>562106250</v>
      </c>
      <c r="S11" s="9"/>
      <c r="T11" s="9"/>
      <c r="U11" s="9"/>
      <c r="V11" s="9">
        <v>1894568593.2</v>
      </c>
      <c r="W11" s="9"/>
      <c r="X11" s="9">
        <v>7350000</v>
      </c>
      <c r="Y11" s="9"/>
      <c r="Z11" s="9">
        <v>89375199676.660004</v>
      </c>
      <c r="AA11" s="9"/>
      <c r="AB11" s="9"/>
      <c r="AC11" s="9"/>
      <c r="AD11" s="9">
        <v>120600000</v>
      </c>
      <c r="AE11" s="9"/>
      <c r="AF11" s="9">
        <v>404909000</v>
      </c>
      <c r="AG11" s="9"/>
      <c r="AH11" s="9">
        <v>110351800</v>
      </c>
      <c r="AI11" s="9"/>
      <c r="AJ11" s="9">
        <v>61095000</v>
      </c>
      <c r="AK11" s="9"/>
      <c r="AL11" s="9">
        <v>7619891369.9099998</v>
      </c>
      <c r="AM11" s="9"/>
      <c r="AN11" s="9">
        <v>1915700080.5</v>
      </c>
      <c r="AO11" s="9"/>
      <c r="AP11" s="9">
        <v>16666100</v>
      </c>
      <c r="AQ11" s="41"/>
      <c r="AR11" s="12"/>
      <c r="AS11" s="60">
        <f>E11+G11+I11+K11+M11+O11+Q11+S11+U11+W11+Y11+AA11+AC11+AE11+AG11+AI11+AK11+AM11+AO11+AQ11</f>
        <v>0</v>
      </c>
      <c r="AT11" s="60">
        <f>F11+H11+J11+L11+N11+P11+R11+T11+V11+X11+Z11+AB11+AD11+AF11+AH11+AJ11+AL11+AN11+AP11+AR11</f>
        <v>156711630366.26999</v>
      </c>
      <c r="AU11" s="13"/>
      <c r="AV11" s="14"/>
    </row>
    <row r="12" spans="1:48" ht="12" customHeight="1" x14ac:dyDescent="0.25">
      <c r="A12" s="10">
        <v>2</v>
      </c>
      <c r="B12" s="10"/>
      <c r="C12" s="10"/>
      <c r="D12" s="11" t="s">
        <v>29</v>
      </c>
      <c r="E12" s="32"/>
      <c r="F12" s="15"/>
      <c r="G12" s="57"/>
      <c r="H12" s="12"/>
      <c r="I12" s="12">
        <v>4</v>
      </c>
      <c r="J12" s="12">
        <v>63575000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60"/>
      <c r="AR12" s="15"/>
      <c r="AS12" s="60">
        <f t="shared" ref="AS12:AS27" si="0">E12+G12+I12+K12+M12+O12+Q12+S12+U12+W12+Y12+AA12+AC12+AE12+AG12+AI12+AK12+AM12+AO12+AQ12</f>
        <v>4</v>
      </c>
      <c r="AT12" s="60">
        <f t="shared" ref="AT12:AT59" si="1">F12+H12+J12+L12+N12+P12+R12+T12+V12+X12+Z12+AB12+AD12+AF12+AH12+AJ12+AL12+AN12+AP12+AR12</f>
        <v>63575000</v>
      </c>
      <c r="AU12" s="220">
        <v>780683400</v>
      </c>
      <c r="AV12" s="14">
        <f>AR12-AU12</f>
        <v>-780683400</v>
      </c>
    </row>
    <row r="13" spans="1:48" ht="12" customHeight="1" x14ac:dyDescent="0.25">
      <c r="A13" s="10">
        <v>3</v>
      </c>
      <c r="B13" s="10"/>
      <c r="C13" s="10"/>
      <c r="D13" s="16" t="s">
        <v>30</v>
      </c>
      <c r="E13" s="16"/>
      <c r="F13" s="12"/>
      <c r="G13" s="12"/>
      <c r="H13" s="12"/>
      <c r="I13" s="12">
        <v>2</v>
      </c>
      <c r="J13" s="12">
        <v>80000000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v>45</v>
      </c>
      <c r="Z13" s="17">
        <v>22511623691.169998</v>
      </c>
      <c r="AA13" s="1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3</v>
      </c>
      <c r="AR13" s="12">
        <v>2618611000</v>
      </c>
      <c r="AS13" s="60">
        <f t="shared" si="0"/>
        <v>50</v>
      </c>
      <c r="AT13" s="60">
        <f t="shared" si="1"/>
        <v>25210234691.169998</v>
      </c>
      <c r="AU13" s="220">
        <v>2618611000.0000019</v>
      </c>
      <c r="AV13" s="14"/>
    </row>
    <row r="14" spans="1:48" ht="12" customHeight="1" x14ac:dyDescent="0.25">
      <c r="A14" s="10">
        <v>4</v>
      </c>
      <c r="B14" s="10"/>
      <c r="C14" s="10"/>
      <c r="D14" s="61" t="s">
        <v>31</v>
      </c>
      <c r="E14" s="1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72"/>
      <c r="AB14" s="12"/>
      <c r="AC14" s="12">
        <v>17</v>
      </c>
      <c r="AD14" s="12">
        <v>44461576848.050003</v>
      </c>
      <c r="AE14" s="12">
        <v>12</v>
      </c>
      <c r="AF14" s="12">
        <v>2981691033.9400001</v>
      </c>
      <c r="AG14" s="12"/>
      <c r="AH14" s="12"/>
      <c r="AI14" s="12">
        <v>2</v>
      </c>
      <c r="AJ14" s="12">
        <v>391161822</v>
      </c>
      <c r="AK14" s="12"/>
      <c r="AL14" s="12"/>
      <c r="AM14" s="12"/>
      <c r="AN14" s="12"/>
      <c r="AO14" s="12"/>
      <c r="AP14" s="12"/>
      <c r="AQ14" s="12">
        <v>1</v>
      </c>
      <c r="AR14" s="12">
        <v>495231468.24000001</v>
      </c>
      <c r="AS14" s="60">
        <f t="shared" si="0"/>
        <v>32</v>
      </c>
      <c r="AT14" s="60">
        <f t="shared" si="1"/>
        <v>48329661172.230003</v>
      </c>
      <c r="AU14" s="220">
        <v>495231468.24000049</v>
      </c>
      <c r="AV14" s="14"/>
    </row>
    <row r="15" spans="1:48" ht="12" customHeight="1" x14ac:dyDescent="0.25">
      <c r="A15" s="10">
        <v>5</v>
      </c>
      <c r="B15" s="10"/>
      <c r="C15" s="10"/>
      <c r="D15" s="11" t="s">
        <v>32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>
        <v>50</v>
      </c>
      <c r="P15" s="12">
        <v>46542809.090000004</v>
      </c>
      <c r="Q15" s="12"/>
      <c r="R15" s="12"/>
      <c r="S15" s="12"/>
      <c r="T15" s="12"/>
      <c r="U15" s="12"/>
      <c r="V15" s="12"/>
      <c r="W15" s="12"/>
      <c r="X15" s="12"/>
      <c r="Y15" s="12">
        <v>2</v>
      </c>
      <c r="Z15" s="12">
        <v>4613621813</v>
      </c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60">
        <f t="shared" si="0"/>
        <v>52</v>
      </c>
      <c r="AT15" s="60">
        <f t="shared" si="1"/>
        <v>4660164622.0900002</v>
      </c>
      <c r="AU15" s="13"/>
      <c r="AV15" s="14"/>
    </row>
    <row r="16" spans="1:48" ht="12" customHeight="1" x14ac:dyDescent="0.25">
      <c r="A16" s="10">
        <v>6</v>
      </c>
      <c r="B16" s="10"/>
      <c r="C16" s="10"/>
      <c r="D16" s="61" t="s">
        <v>33</v>
      </c>
      <c r="E16" s="18">
        <v>5</v>
      </c>
      <c r="F16" s="12">
        <v>5238233596.6899996</v>
      </c>
      <c r="G16" s="12"/>
      <c r="H16" s="12"/>
      <c r="I16" s="12">
        <v>9</v>
      </c>
      <c r="J16" s="12">
        <v>258850000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>
        <v>28</v>
      </c>
      <c r="Z16" s="12">
        <v>422451000</v>
      </c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60">
        <f t="shared" si="0"/>
        <v>42</v>
      </c>
      <c r="AT16" s="60">
        <f t="shared" si="1"/>
        <v>5919534596.6899996</v>
      </c>
      <c r="AU16" s="13"/>
      <c r="AV16" s="14"/>
    </row>
    <row r="17" spans="1:48" ht="12" customHeight="1" x14ac:dyDescent="0.25">
      <c r="A17" s="10">
        <v>7</v>
      </c>
      <c r="B17" s="10"/>
      <c r="C17" s="10"/>
      <c r="D17" s="61" t="s">
        <v>34</v>
      </c>
      <c r="E17" s="18"/>
      <c r="F17" s="12"/>
      <c r="G17" s="12"/>
      <c r="H17" s="12"/>
      <c r="I17" s="12">
        <v>1</v>
      </c>
      <c r="J17" s="12">
        <v>161840000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60">
        <f t="shared" si="0"/>
        <v>1</v>
      </c>
      <c r="AT17" s="60">
        <f t="shared" si="1"/>
        <v>161840000</v>
      </c>
      <c r="AU17" s="13"/>
      <c r="AV17" s="14"/>
    </row>
    <row r="18" spans="1:48" ht="12" customHeight="1" x14ac:dyDescent="0.25">
      <c r="A18" s="10">
        <v>8</v>
      </c>
      <c r="B18" s="10"/>
      <c r="C18" s="10"/>
      <c r="D18" s="62" t="s">
        <v>35</v>
      </c>
      <c r="E18" s="19"/>
      <c r="F18" s="12"/>
      <c r="G18" s="12"/>
      <c r="H18" s="12"/>
      <c r="I18" s="12">
        <v>109</v>
      </c>
      <c r="J18" s="12">
        <v>545132000</v>
      </c>
      <c r="K18" s="12"/>
      <c r="L18" s="12"/>
      <c r="M18" s="12"/>
      <c r="N18" s="12"/>
      <c r="O18" s="12">
        <v>45</v>
      </c>
      <c r="P18" s="12">
        <v>33542500</v>
      </c>
      <c r="Q18" s="12">
        <v>6</v>
      </c>
      <c r="R18" s="12">
        <v>29815000</v>
      </c>
      <c r="S18" s="12"/>
      <c r="T18" s="12"/>
      <c r="U18" s="12">
        <v>3</v>
      </c>
      <c r="V18" s="12">
        <v>4800000</v>
      </c>
      <c r="W18" s="12"/>
      <c r="X18" s="12"/>
      <c r="Y18" s="12">
        <v>2</v>
      </c>
      <c r="Z18" s="12">
        <v>503285847</v>
      </c>
      <c r="AA18" s="12"/>
      <c r="AB18" s="12"/>
      <c r="AC18" s="12"/>
      <c r="AD18" s="12"/>
      <c r="AE18" s="12"/>
      <c r="AF18" s="12"/>
      <c r="AG18" s="12">
        <v>1</v>
      </c>
      <c r="AH18" s="12">
        <v>18535000</v>
      </c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60">
        <f t="shared" si="0"/>
        <v>166</v>
      </c>
      <c r="AT18" s="60">
        <f t="shared" si="1"/>
        <v>1135110347</v>
      </c>
      <c r="AU18" s="13"/>
      <c r="AV18" s="14"/>
    </row>
    <row r="19" spans="1:48" ht="12" customHeight="1" x14ac:dyDescent="0.25">
      <c r="A19" s="10">
        <v>9</v>
      </c>
      <c r="B19" s="10"/>
      <c r="C19" s="10"/>
      <c r="D19" s="18" t="s">
        <v>36</v>
      </c>
      <c r="E19" s="18"/>
      <c r="F19" s="12"/>
      <c r="G19" s="12"/>
      <c r="H19" s="12"/>
      <c r="I19" s="12">
        <v>1</v>
      </c>
      <c r="J19" s="12">
        <v>161840000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60">
        <f t="shared" si="0"/>
        <v>1</v>
      </c>
      <c r="AT19" s="60">
        <f t="shared" si="1"/>
        <v>161840000</v>
      </c>
      <c r="AU19" s="13"/>
      <c r="AV19" s="14"/>
    </row>
    <row r="20" spans="1:48" ht="12" customHeight="1" x14ac:dyDescent="0.25">
      <c r="A20" s="10">
        <v>10</v>
      </c>
      <c r="B20" s="10"/>
      <c r="C20" s="10"/>
      <c r="D20" s="20" t="s">
        <v>37</v>
      </c>
      <c r="E20" s="20"/>
      <c r="F20" s="12"/>
      <c r="G20" s="12">
        <v>1</v>
      </c>
      <c r="H20" s="12">
        <v>660000</v>
      </c>
      <c r="I20" s="12">
        <v>1</v>
      </c>
      <c r="J20" s="12">
        <v>6300000</v>
      </c>
      <c r="K20" s="12"/>
      <c r="L20" s="12"/>
      <c r="M20" s="12"/>
      <c r="N20" s="12"/>
      <c r="O20" s="12">
        <v>35</v>
      </c>
      <c r="P20" s="12">
        <v>123307000</v>
      </c>
      <c r="Q20" s="12">
        <v>3</v>
      </c>
      <c r="R20" s="12">
        <v>16483500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60">
        <f t="shared" si="0"/>
        <v>40</v>
      </c>
      <c r="AT20" s="60">
        <f t="shared" si="1"/>
        <v>146750500</v>
      </c>
      <c r="AU20" s="13"/>
      <c r="AV20" s="14"/>
    </row>
    <row r="21" spans="1:48" ht="12" customHeight="1" x14ac:dyDescent="0.25">
      <c r="A21" s="10">
        <v>11</v>
      </c>
      <c r="B21" s="10"/>
      <c r="C21" s="10"/>
      <c r="D21" s="63" t="s">
        <v>38</v>
      </c>
      <c r="E21" s="21">
        <v>1</v>
      </c>
      <c r="F21" s="12">
        <v>755000000</v>
      </c>
      <c r="G21" s="12"/>
      <c r="H21" s="12"/>
      <c r="I21" s="12">
        <v>3</v>
      </c>
      <c r="J21" s="12">
        <v>14300000</v>
      </c>
      <c r="K21" s="12"/>
      <c r="L21" s="12"/>
      <c r="M21" s="12"/>
      <c r="N21" s="12"/>
      <c r="O21" s="12">
        <v>53</v>
      </c>
      <c r="P21" s="12">
        <v>69581346</v>
      </c>
      <c r="Q21" s="12">
        <v>1</v>
      </c>
      <c r="R21" s="12">
        <v>2500000</v>
      </c>
      <c r="S21" s="12"/>
      <c r="T21" s="12"/>
      <c r="U21" s="12"/>
      <c r="V21" s="12"/>
      <c r="W21" s="12"/>
      <c r="X21" s="12"/>
      <c r="Y21" s="12">
        <v>11</v>
      </c>
      <c r="Z21" s="12">
        <v>576339000</v>
      </c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60">
        <f t="shared" si="0"/>
        <v>69</v>
      </c>
      <c r="AT21" s="60">
        <f t="shared" si="1"/>
        <v>1417720346</v>
      </c>
      <c r="AU21" s="13"/>
      <c r="AV21" s="14"/>
    </row>
    <row r="22" spans="1:48" ht="12" customHeight="1" x14ac:dyDescent="0.25">
      <c r="A22" s="10">
        <v>12</v>
      </c>
      <c r="B22" s="10"/>
      <c r="C22" s="10"/>
      <c r="D22" s="64" t="s">
        <v>39</v>
      </c>
      <c r="E22" s="22"/>
      <c r="F22" s="12"/>
      <c r="G22" s="12"/>
      <c r="H22" s="12"/>
      <c r="I22" s="12">
        <v>1</v>
      </c>
      <c r="J22" s="12">
        <v>114400000</v>
      </c>
      <c r="K22" s="28"/>
      <c r="L22" s="23"/>
      <c r="M22" s="23"/>
      <c r="N22" s="23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8"/>
      <c r="Z22" s="24"/>
      <c r="AA22" s="24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60">
        <f t="shared" si="0"/>
        <v>1</v>
      </c>
      <c r="AT22" s="60">
        <f t="shared" si="1"/>
        <v>114400000</v>
      </c>
      <c r="AU22" s="13"/>
      <c r="AV22" s="14"/>
    </row>
    <row r="23" spans="1:48" ht="12" customHeight="1" x14ac:dyDescent="0.25">
      <c r="A23" s="10">
        <v>13</v>
      </c>
      <c r="B23" s="10"/>
      <c r="C23" s="25"/>
      <c r="D23" s="65" t="s">
        <v>40</v>
      </c>
      <c r="E23" s="54">
        <v>1</v>
      </c>
      <c r="F23" s="26">
        <v>367500000</v>
      </c>
      <c r="G23" s="26"/>
      <c r="H23" s="12"/>
      <c r="I23" s="12"/>
      <c r="J23" s="12"/>
      <c r="K23" s="12"/>
      <c r="L23" s="12"/>
      <c r="M23" s="12"/>
      <c r="N23" s="12"/>
      <c r="O23" s="12">
        <v>2</v>
      </c>
      <c r="P23" s="12">
        <v>29850000</v>
      </c>
      <c r="Q23" s="12"/>
      <c r="R23" s="12"/>
      <c r="S23" s="12"/>
      <c r="T23" s="12"/>
      <c r="U23" s="12"/>
      <c r="V23" s="12"/>
      <c r="W23" s="12"/>
      <c r="X23" s="12"/>
      <c r="Y23" s="12">
        <v>34</v>
      </c>
      <c r="Z23" s="12">
        <v>3025805091.6599998</v>
      </c>
      <c r="AA23" s="12"/>
      <c r="AB23" s="12"/>
      <c r="AC23" s="12"/>
      <c r="AD23" s="12"/>
      <c r="AE23" s="12">
        <v>1</v>
      </c>
      <c r="AF23" s="12">
        <v>4000000</v>
      </c>
      <c r="AG23" s="12">
        <v>2</v>
      </c>
      <c r="AH23" s="12">
        <v>18479200</v>
      </c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60">
        <f t="shared" si="0"/>
        <v>40</v>
      </c>
      <c r="AT23" s="60">
        <f t="shared" si="1"/>
        <v>3445634291.6599998</v>
      </c>
      <c r="AU23" s="13"/>
      <c r="AV23" s="14"/>
    </row>
    <row r="24" spans="1:48" ht="12" customHeight="1" x14ac:dyDescent="0.25">
      <c r="A24" s="10">
        <v>14</v>
      </c>
      <c r="B24" s="10"/>
      <c r="C24" s="10"/>
      <c r="D24" s="73" t="s">
        <v>41</v>
      </c>
      <c r="E24" s="2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>
        <v>4</v>
      </c>
      <c r="Z24" s="12">
        <v>1871629922.9100001</v>
      </c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60">
        <f t="shared" si="0"/>
        <v>4</v>
      </c>
      <c r="AT24" s="60">
        <f t="shared" si="1"/>
        <v>1871629922.9100001</v>
      </c>
      <c r="AU24" s="13"/>
      <c r="AV24" s="14"/>
    </row>
    <row r="25" spans="1:48" ht="12" customHeight="1" x14ac:dyDescent="0.25">
      <c r="A25" s="10">
        <v>15</v>
      </c>
      <c r="B25" s="10"/>
      <c r="C25" s="10"/>
      <c r="D25" s="16" t="s">
        <v>42</v>
      </c>
      <c r="E25" s="16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60">
        <f t="shared" si="0"/>
        <v>0</v>
      </c>
      <c r="AT25" s="60">
        <f t="shared" si="1"/>
        <v>0</v>
      </c>
      <c r="AU25" s="13"/>
      <c r="AV25" s="14"/>
    </row>
    <row r="26" spans="1:48" ht="12" customHeight="1" x14ac:dyDescent="0.25">
      <c r="A26" s="10">
        <v>16</v>
      </c>
      <c r="B26" s="10"/>
      <c r="C26" s="10"/>
      <c r="D26" s="66" t="s">
        <v>43</v>
      </c>
      <c r="E26" s="16"/>
      <c r="F26" s="12"/>
      <c r="G26" s="60"/>
      <c r="H26" s="12"/>
      <c r="I26">
        <v>1</v>
      </c>
      <c r="J26" s="12">
        <v>165300000</v>
      </c>
      <c r="K26" s="12"/>
      <c r="L26" s="12"/>
      <c r="P26" s="12"/>
      <c r="R26" s="12"/>
      <c r="W26" s="12"/>
      <c r="X26" s="12"/>
      <c r="Y26" s="74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60">
        <f t="shared" si="0"/>
        <v>1</v>
      </c>
      <c r="AT26" s="60">
        <f t="shared" si="1"/>
        <v>165300000</v>
      </c>
      <c r="AU26" s="13"/>
      <c r="AV26" s="14"/>
    </row>
    <row r="27" spans="1:48" ht="12" customHeight="1" x14ac:dyDescent="0.25">
      <c r="A27" s="10">
        <v>17</v>
      </c>
      <c r="B27" s="10"/>
      <c r="C27" s="10"/>
      <c r="D27" s="16" t="s">
        <v>44</v>
      </c>
      <c r="E27" s="71"/>
      <c r="F27" s="15"/>
      <c r="G27" s="71"/>
      <c r="H27" s="15"/>
      <c r="I27" s="71"/>
      <c r="J27" s="15"/>
      <c r="K27" s="71"/>
      <c r="L27" s="15"/>
      <c r="M27" s="71"/>
      <c r="N27" s="15"/>
      <c r="O27" s="71"/>
      <c r="P27" s="15"/>
      <c r="Q27" s="71">
        <v>1</v>
      </c>
      <c r="R27" s="15">
        <v>3575000</v>
      </c>
      <c r="S27" s="71"/>
      <c r="T27" s="15"/>
      <c r="U27" s="71"/>
      <c r="V27" s="15"/>
      <c r="W27" s="71">
        <v>1</v>
      </c>
      <c r="X27" s="15">
        <v>36421000</v>
      </c>
      <c r="Y27" s="71"/>
      <c r="Z27" s="15"/>
      <c r="AA27" s="71"/>
      <c r="AB27" s="15"/>
      <c r="AC27" s="15"/>
      <c r="AD27" s="15"/>
      <c r="AE27" s="15"/>
      <c r="AF27" s="15"/>
      <c r="AG27" s="71"/>
      <c r="AH27" s="15"/>
      <c r="AI27" s="71"/>
      <c r="AJ27" s="15"/>
      <c r="AK27" s="71"/>
      <c r="AL27" s="15"/>
      <c r="AM27" s="71"/>
      <c r="AN27" s="15"/>
      <c r="AO27" s="71"/>
      <c r="AP27" s="15"/>
      <c r="AQ27" s="71"/>
      <c r="AR27" s="15"/>
      <c r="AS27" s="60">
        <f t="shared" si="0"/>
        <v>2</v>
      </c>
      <c r="AT27" s="60">
        <f t="shared" si="1"/>
        <v>39996000</v>
      </c>
      <c r="AU27" s="13"/>
      <c r="AV27" s="14"/>
    </row>
    <row r="28" spans="1:48" ht="12" customHeight="1" x14ac:dyDescent="0.25">
      <c r="A28" s="10">
        <v>18</v>
      </c>
      <c r="B28" s="10"/>
      <c r="C28" s="10"/>
      <c r="D28" s="66" t="s">
        <v>45</v>
      </c>
      <c r="E28" s="16"/>
      <c r="F28" s="12"/>
      <c r="G28" s="12"/>
      <c r="H28" s="12"/>
      <c r="I28" s="12">
        <v>16</v>
      </c>
      <c r="J28" s="12">
        <v>1911812866</v>
      </c>
      <c r="K28" s="12"/>
      <c r="L28" s="12"/>
      <c r="M28" s="12"/>
      <c r="N28" s="12"/>
      <c r="O28" s="12">
        <v>6</v>
      </c>
      <c r="P28" s="12">
        <v>26697000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60">
        <f t="shared" ref="AS28:AS35" si="2">E28+G28+I28+K28+M28+O28+Q28+S28+U28+W28+Y28+AA28+AC28+AE28+AG28+AI28+AK28+AM28+AO28+AQ28</f>
        <v>22</v>
      </c>
      <c r="AT28" s="60">
        <f t="shared" si="1"/>
        <v>1938509866</v>
      </c>
      <c r="AU28" s="13"/>
      <c r="AV28" s="14"/>
    </row>
    <row r="29" spans="1:48" ht="12" customHeight="1" x14ac:dyDescent="0.25">
      <c r="A29" s="10">
        <v>19</v>
      </c>
      <c r="B29" s="10"/>
      <c r="C29" s="10"/>
      <c r="D29" s="11" t="s">
        <v>46</v>
      </c>
      <c r="E29" s="11"/>
      <c r="F29" s="12"/>
      <c r="G29" s="12"/>
      <c r="H29" s="12"/>
      <c r="I29" s="12">
        <v>26</v>
      </c>
      <c r="J29" s="12">
        <v>3738293333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60">
        <f t="shared" si="2"/>
        <v>26</v>
      </c>
      <c r="AT29" s="60">
        <f t="shared" si="1"/>
        <v>3738293333</v>
      </c>
      <c r="AU29" s="13"/>
      <c r="AV29" s="14"/>
    </row>
    <row r="30" spans="1:48" ht="12" customHeight="1" x14ac:dyDescent="0.25">
      <c r="A30" s="10">
        <v>20</v>
      </c>
      <c r="B30" s="10"/>
      <c r="C30" s="10"/>
      <c r="D30" s="62" t="s">
        <v>47</v>
      </c>
      <c r="E30" s="19">
        <v>4</v>
      </c>
      <c r="F30" s="12">
        <v>374675000</v>
      </c>
      <c r="G30" s="12"/>
      <c r="H30" s="12"/>
      <c r="I30" s="75">
        <v>77</v>
      </c>
      <c r="J30" s="12">
        <v>9515228306</v>
      </c>
      <c r="K30" s="12">
        <v>9</v>
      </c>
      <c r="L30" s="12">
        <v>32802000</v>
      </c>
      <c r="M30" s="12">
        <v>1</v>
      </c>
      <c r="N30" s="12">
        <v>17875000</v>
      </c>
      <c r="O30" s="12">
        <v>85</v>
      </c>
      <c r="P30" s="12">
        <v>171871309.09</v>
      </c>
      <c r="Q30" s="12">
        <v>27</v>
      </c>
      <c r="R30" s="12">
        <v>101233000</v>
      </c>
      <c r="S30" s="12"/>
      <c r="T30" s="12"/>
      <c r="U30" s="12"/>
      <c r="V30" s="12"/>
      <c r="W30" s="12"/>
      <c r="X30" s="12"/>
      <c r="Y30" s="12">
        <v>3</v>
      </c>
      <c r="Z30" s="12">
        <v>314368000</v>
      </c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60">
        <f t="shared" si="2"/>
        <v>206</v>
      </c>
      <c r="AT30" s="60">
        <f t="shared" si="1"/>
        <v>10528052615.09</v>
      </c>
      <c r="AU30" s="13"/>
      <c r="AV30" s="14"/>
    </row>
    <row r="31" spans="1:48" ht="12" customHeight="1" x14ac:dyDescent="0.25">
      <c r="A31" s="10">
        <v>21</v>
      </c>
      <c r="B31" s="10"/>
      <c r="C31" s="10"/>
      <c r="D31" s="67" t="s">
        <v>48</v>
      </c>
      <c r="E31" s="27"/>
      <c r="F31" s="12"/>
      <c r="G31" s="12"/>
      <c r="H31" s="12"/>
      <c r="I31" s="12">
        <v>1</v>
      </c>
      <c r="J31" s="12">
        <v>174810000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60">
        <f t="shared" si="2"/>
        <v>1</v>
      </c>
      <c r="AT31" s="60">
        <f t="shared" si="1"/>
        <v>174810000</v>
      </c>
      <c r="AU31" s="13"/>
      <c r="AV31" s="14"/>
    </row>
    <row r="32" spans="1:48" ht="12" customHeight="1" x14ac:dyDescent="0.25">
      <c r="A32" s="10">
        <v>22</v>
      </c>
      <c r="B32" s="10"/>
      <c r="C32" s="10"/>
      <c r="D32" s="66" t="s">
        <v>49</v>
      </c>
      <c r="E32" s="16"/>
      <c r="F32" s="12"/>
      <c r="G32" s="12"/>
      <c r="H32" s="12"/>
      <c r="I32" s="12"/>
      <c r="J32" s="12"/>
      <c r="K32" s="12"/>
      <c r="L32" s="12"/>
      <c r="M32" s="12"/>
      <c r="N32" s="12"/>
      <c r="O32" s="28">
        <v>42</v>
      </c>
      <c r="P32" s="29">
        <v>19208863.280000001</v>
      </c>
      <c r="Q32" s="29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60">
        <f t="shared" si="2"/>
        <v>42</v>
      </c>
      <c r="AT32" s="60">
        <f t="shared" si="1"/>
        <v>19208863.280000001</v>
      </c>
      <c r="AU32" s="13"/>
      <c r="AV32" s="14"/>
    </row>
    <row r="33" spans="1:48" ht="12" customHeight="1" x14ac:dyDescent="0.25">
      <c r="A33" s="10">
        <v>23</v>
      </c>
      <c r="B33" s="10"/>
      <c r="C33" s="10"/>
      <c r="D33" s="16" t="s">
        <v>50</v>
      </c>
      <c r="E33" s="16"/>
      <c r="F33" s="12"/>
      <c r="G33" s="12"/>
      <c r="H33" s="12"/>
      <c r="I33" s="12">
        <v>2</v>
      </c>
      <c r="J33" s="12">
        <v>115180000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7"/>
      <c r="AA33" s="17"/>
      <c r="AB33" s="12"/>
      <c r="AC33" s="12"/>
      <c r="AD33" s="12"/>
      <c r="AE33" s="12"/>
      <c r="AF33" s="12"/>
      <c r="AG33" s="12"/>
      <c r="AH33" s="17"/>
      <c r="AI33" s="17"/>
      <c r="AJ33" s="12"/>
      <c r="AK33" s="12"/>
      <c r="AL33" s="12"/>
      <c r="AM33" s="12"/>
      <c r="AN33" s="12"/>
      <c r="AO33" s="12"/>
      <c r="AP33" s="12"/>
      <c r="AQ33" s="12"/>
      <c r="AR33" s="12"/>
      <c r="AS33" s="60">
        <f t="shared" si="2"/>
        <v>2</v>
      </c>
      <c r="AT33" s="60">
        <f t="shared" si="1"/>
        <v>115180000</v>
      </c>
      <c r="AU33" s="13"/>
      <c r="AV33" s="14"/>
    </row>
    <row r="34" spans="1:48" ht="12" customHeight="1" x14ac:dyDescent="0.25">
      <c r="A34" s="10">
        <v>24</v>
      </c>
      <c r="B34" s="10"/>
      <c r="C34" s="10"/>
      <c r="D34" s="68" t="s">
        <v>51</v>
      </c>
      <c r="E34" s="55"/>
      <c r="F34" s="30"/>
      <c r="G34" s="30"/>
      <c r="H34" s="12"/>
      <c r="I34" s="12">
        <v>1</v>
      </c>
      <c r="J34" s="12">
        <v>40650000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60">
        <f t="shared" si="2"/>
        <v>1</v>
      </c>
      <c r="AT34" s="60">
        <f t="shared" si="1"/>
        <v>40650000</v>
      </c>
      <c r="AU34" s="13"/>
      <c r="AV34" s="14"/>
    </row>
    <row r="35" spans="1:48" ht="12" customHeight="1" x14ac:dyDescent="0.25">
      <c r="A35" s="10">
        <v>25</v>
      </c>
      <c r="B35" s="10"/>
      <c r="C35" s="10"/>
      <c r="D35" s="68" t="s">
        <v>52</v>
      </c>
      <c r="E35" s="20"/>
      <c r="F35" s="31"/>
      <c r="G35" s="31"/>
      <c r="H35" s="31"/>
      <c r="I35" s="31">
        <v>1</v>
      </c>
      <c r="J35" s="31">
        <v>69720000</v>
      </c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60">
        <f t="shared" si="2"/>
        <v>1</v>
      </c>
      <c r="AT35" s="60">
        <f t="shared" si="1"/>
        <v>69720000</v>
      </c>
      <c r="AU35" s="221"/>
      <c r="AV35" s="14"/>
    </row>
    <row r="36" spans="1:48" ht="12" customHeight="1" x14ac:dyDescent="0.25">
      <c r="A36" s="10">
        <v>26</v>
      </c>
      <c r="B36" s="10"/>
      <c r="C36" s="10"/>
      <c r="D36" s="69" t="s">
        <v>53</v>
      </c>
      <c r="E36" s="11">
        <v>1</v>
      </c>
      <c r="F36" s="12">
        <v>3175243000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>
        <v>4</v>
      </c>
      <c r="Z36" s="12">
        <v>1040931127</v>
      </c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60">
        <f t="shared" ref="AS36:AS59" si="3">E36+G36+I36+K36+M36+O36+Q36+S36+U36+W36+Y36+AA36+AC36+AE36+AG36+AI36+AK36+AM36+AO36+AQ36</f>
        <v>5</v>
      </c>
      <c r="AT36" s="60">
        <f t="shared" si="1"/>
        <v>4216174127</v>
      </c>
      <c r="AU36" s="13"/>
      <c r="AV36" s="14"/>
    </row>
    <row r="37" spans="1:48" ht="12" customHeight="1" x14ac:dyDescent="0.25">
      <c r="A37" s="10">
        <v>27</v>
      </c>
      <c r="B37" s="10"/>
      <c r="C37" s="10"/>
      <c r="D37" s="11" t="s">
        <v>54</v>
      </c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60">
        <f t="shared" si="3"/>
        <v>0</v>
      </c>
      <c r="AT37" s="60">
        <f t="shared" si="1"/>
        <v>0</v>
      </c>
      <c r="AU37" s="13"/>
      <c r="AV37" s="14"/>
    </row>
    <row r="38" spans="1:48" ht="12" customHeight="1" x14ac:dyDescent="0.25">
      <c r="A38" s="10">
        <v>28</v>
      </c>
      <c r="B38" s="10"/>
      <c r="C38" s="10"/>
      <c r="D38" s="11" t="s">
        <v>55</v>
      </c>
      <c r="E38" s="11"/>
      <c r="F38" s="12"/>
      <c r="G38" s="12"/>
      <c r="H38" s="12"/>
      <c r="I38" s="12"/>
      <c r="J38" s="12"/>
      <c r="K38" s="12"/>
      <c r="L38" s="12"/>
      <c r="M38" s="12"/>
      <c r="N38" s="12"/>
      <c r="O38" s="12">
        <v>65</v>
      </c>
      <c r="P38" s="12">
        <v>10858750</v>
      </c>
      <c r="Q38" s="12">
        <v>3</v>
      </c>
      <c r="R38" s="12">
        <v>400000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60">
        <f t="shared" si="3"/>
        <v>68</v>
      </c>
      <c r="AT38" s="60">
        <f t="shared" si="1"/>
        <v>11258750</v>
      </c>
      <c r="AU38" s="13"/>
      <c r="AV38" s="14"/>
    </row>
    <row r="39" spans="1:48" ht="12" customHeight="1" x14ac:dyDescent="0.25">
      <c r="A39" s="10">
        <v>29</v>
      </c>
      <c r="B39" s="10"/>
      <c r="C39" s="10"/>
      <c r="D39" s="11" t="s">
        <v>56</v>
      </c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60">
        <f t="shared" si="3"/>
        <v>0</v>
      </c>
      <c r="AT39" s="60">
        <f t="shared" si="1"/>
        <v>0</v>
      </c>
      <c r="AU39" s="13"/>
      <c r="AV39" s="14"/>
    </row>
    <row r="40" spans="1:48" ht="12" customHeight="1" x14ac:dyDescent="0.25">
      <c r="A40" s="10">
        <v>30</v>
      </c>
      <c r="B40" s="10"/>
      <c r="C40" s="10"/>
      <c r="D40" s="11" t="s">
        <v>57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60">
        <f t="shared" si="3"/>
        <v>0</v>
      </c>
      <c r="AT40" s="60">
        <f t="shared" si="1"/>
        <v>0</v>
      </c>
      <c r="AU40" s="13"/>
      <c r="AV40" s="14"/>
    </row>
    <row r="41" spans="1:48" ht="12" customHeight="1" x14ac:dyDescent="0.25">
      <c r="A41" s="10">
        <v>31</v>
      </c>
      <c r="B41" s="10"/>
      <c r="C41" s="10"/>
      <c r="D41" s="11" t="s">
        <v>58</v>
      </c>
      <c r="E41" s="1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60">
        <f t="shared" si="3"/>
        <v>0</v>
      </c>
      <c r="AT41" s="60">
        <f t="shared" si="1"/>
        <v>0</v>
      </c>
      <c r="AU41" s="13"/>
      <c r="AV41" s="14"/>
    </row>
    <row r="42" spans="1:48" ht="12" customHeight="1" x14ac:dyDescent="0.25">
      <c r="A42" s="10">
        <v>32</v>
      </c>
      <c r="B42" s="10"/>
      <c r="C42" s="10"/>
      <c r="D42" s="32" t="s">
        <v>59</v>
      </c>
      <c r="E42" s="3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60">
        <f t="shared" si="3"/>
        <v>0</v>
      </c>
      <c r="AT42" s="60">
        <f t="shared" si="1"/>
        <v>0</v>
      </c>
      <c r="AU42" s="13"/>
      <c r="AV42" s="14"/>
    </row>
    <row r="43" spans="1:48" ht="12" customHeight="1" x14ac:dyDescent="0.25">
      <c r="A43" s="10">
        <v>33</v>
      </c>
      <c r="B43" s="10"/>
      <c r="C43" s="10"/>
      <c r="D43" s="16" t="s">
        <v>60</v>
      </c>
      <c r="E43" s="16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60">
        <f t="shared" si="3"/>
        <v>0</v>
      </c>
      <c r="AT43" s="60">
        <f t="shared" si="1"/>
        <v>0</v>
      </c>
      <c r="AU43" s="13"/>
      <c r="AV43" s="14"/>
    </row>
    <row r="44" spans="1:48" ht="12" customHeight="1" x14ac:dyDescent="0.25">
      <c r="A44" s="10">
        <v>34</v>
      </c>
      <c r="B44" s="10"/>
      <c r="C44" s="10"/>
      <c r="D44" s="11" t="s">
        <v>61</v>
      </c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60">
        <f t="shared" si="3"/>
        <v>0</v>
      </c>
      <c r="AT44" s="60">
        <f t="shared" si="1"/>
        <v>0</v>
      </c>
      <c r="AU44" s="13"/>
      <c r="AV44" s="14"/>
    </row>
    <row r="45" spans="1:48" ht="12" customHeight="1" x14ac:dyDescent="0.25">
      <c r="A45" s="10">
        <v>35</v>
      </c>
      <c r="B45" s="10"/>
      <c r="C45" s="10"/>
      <c r="D45" s="16" t="s">
        <v>62</v>
      </c>
      <c r="E45" s="16">
        <v>1</v>
      </c>
      <c r="F45" s="12">
        <v>125000000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v>1</v>
      </c>
      <c r="Z45" s="12">
        <v>25675000</v>
      </c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60">
        <f t="shared" si="3"/>
        <v>2</v>
      </c>
      <c r="AT45" s="60">
        <f t="shared" si="1"/>
        <v>150675000</v>
      </c>
      <c r="AU45" s="13"/>
      <c r="AV45" s="14"/>
    </row>
    <row r="46" spans="1:48" ht="12" customHeight="1" x14ac:dyDescent="0.25">
      <c r="A46" s="10">
        <v>36</v>
      </c>
      <c r="B46" s="10"/>
      <c r="C46" s="10"/>
      <c r="D46" s="11" t="s">
        <v>63</v>
      </c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60">
        <f t="shared" si="3"/>
        <v>0</v>
      </c>
      <c r="AT46" s="60">
        <f t="shared" si="1"/>
        <v>0</v>
      </c>
      <c r="AU46" s="13"/>
      <c r="AV46" s="14"/>
    </row>
    <row r="47" spans="1:48" ht="12" customHeight="1" x14ac:dyDescent="0.25">
      <c r="A47" s="10">
        <v>37</v>
      </c>
      <c r="B47" s="10"/>
      <c r="C47" s="10"/>
      <c r="D47" s="32" t="s">
        <v>64</v>
      </c>
      <c r="E47" s="3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60">
        <f t="shared" si="3"/>
        <v>0</v>
      </c>
      <c r="AT47" s="60">
        <f t="shared" si="1"/>
        <v>0</v>
      </c>
      <c r="AU47" s="13"/>
      <c r="AV47" s="14"/>
    </row>
    <row r="48" spans="1:48" ht="12" customHeight="1" x14ac:dyDescent="0.25">
      <c r="A48" s="10">
        <v>38</v>
      </c>
      <c r="B48" s="10"/>
      <c r="C48" s="10"/>
      <c r="D48" s="16" t="s">
        <v>65</v>
      </c>
      <c r="E48" s="16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60">
        <f t="shared" si="3"/>
        <v>0</v>
      </c>
      <c r="AT48" s="60">
        <f t="shared" si="1"/>
        <v>0</v>
      </c>
      <c r="AU48" s="13"/>
      <c r="AV48" s="14"/>
    </row>
    <row r="49" spans="1:48" ht="12" customHeight="1" x14ac:dyDescent="0.25">
      <c r="A49" s="10">
        <v>39</v>
      </c>
      <c r="B49" s="10"/>
      <c r="C49" s="10"/>
      <c r="D49" s="11" t="s">
        <v>66</v>
      </c>
      <c r="E49" s="11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60">
        <f t="shared" si="3"/>
        <v>0</v>
      </c>
      <c r="AT49" s="60">
        <f t="shared" si="1"/>
        <v>0</v>
      </c>
      <c r="AU49" s="13"/>
      <c r="AV49" s="14"/>
    </row>
    <row r="50" spans="1:48" ht="12" customHeight="1" x14ac:dyDescent="0.25">
      <c r="A50" s="10">
        <v>40</v>
      </c>
      <c r="B50" s="10"/>
      <c r="C50" s="10"/>
      <c r="D50" s="11" t="s">
        <v>67</v>
      </c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60">
        <f t="shared" si="3"/>
        <v>0</v>
      </c>
      <c r="AT50" s="60">
        <f t="shared" si="1"/>
        <v>0</v>
      </c>
      <c r="AU50" s="13"/>
      <c r="AV50" s="14"/>
    </row>
    <row r="51" spans="1:48" ht="12" customHeight="1" x14ac:dyDescent="0.25">
      <c r="A51" s="10">
        <v>41</v>
      </c>
      <c r="B51" s="10"/>
      <c r="C51" s="10"/>
      <c r="D51" s="33" t="s">
        <v>68</v>
      </c>
      <c r="E51" s="3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60">
        <f t="shared" si="3"/>
        <v>0</v>
      </c>
      <c r="AT51" s="60">
        <f t="shared" si="1"/>
        <v>0</v>
      </c>
      <c r="AU51" s="13"/>
      <c r="AV51" s="14"/>
    </row>
    <row r="52" spans="1:48" ht="12" customHeight="1" x14ac:dyDescent="0.25">
      <c r="A52" s="10">
        <v>42</v>
      </c>
      <c r="B52" s="10"/>
      <c r="C52" s="10"/>
      <c r="D52" s="16" t="s">
        <v>69</v>
      </c>
      <c r="E52" s="1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60">
        <f t="shared" si="3"/>
        <v>0</v>
      </c>
      <c r="AT52" s="60">
        <f t="shared" si="1"/>
        <v>0</v>
      </c>
      <c r="AU52" s="13"/>
      <c r="AV52" s="14"/>
    </row>
    <row r="53" spans="1:48" ht="12" customHeight="1" x14ac:dyDescent="0.25">
      <c r="A53" s="10">
        <v>43</v>
      </c>
      <c r="B53" s="10"/>
      <c r="C53" s="10"/>
      <c r="D53" s="66" t="s">
        <v>70</v>
      </c>
      <c r="E53" s="32"/>
      <c r="F53" s="34"/>
      <c r="G53" s="58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60">
        <f t="shared" si="3"/>
        <v>0</v>
      </c>
      <c r="AT53" s="60">
        <f t="shared" si="1"/>
        <v>0</v>
      </c>
      <c r="AU53" s="13"/>
      <c r="AV53" s="14"/>
    </row>
    <row r="54" spans="1:48" ht="12" customHeight="1" x14ac:dyDescent="0.25">
      <c r="A54" s="10">
        <v>44</v>
      </c>
      <c r="B54" s="10"/>
      <c r="C54" s="10"/>
      <c r="D54" s="36" t="s">
        <v>71</v>
      </c>
      <c r="E54" s="36"/>
      <c r="F54" s="37"/>
      <c r="G54" s="37"/>
      <c r="H54" s="37"/>
      <c r="I54" s="37">
        <v>1</v>
      </c>
      <c r="J54" s="37">
        <v>112916607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60">
        <f t="shared" si="3"/>
        <v>1</v>
      </c>
      <c r="AT54" s="60">
        <f t="shared" si="1"/>
        <v>112916607</v>
      </c>
      <c r="AU54" s="13"/>
      <c r="AV54" s="14"/>
    </row>
    <row r="55" spans="1:48" ht="12" customHeight="1" x14ac:dyDescent="0.25">
      <c r="A55" s="10">
        <v>45</v>
      </c>
      <c r="B55" s="10"/>
      <c r="C55" s="10"/>
      <c r="D55" s="70" t="s">
        <v>72</v>
      </c>
      <c r="E55" s="36"/>
      <c r="F55" s="12"/>
      <c r="G55" s="12"/>
      <c r="H55" s="12"/>
      <c r="I55" s="12">
        <v>1</v>
      </c>
      <c r="J55" s="12">
        <v>108400000</v>
      </c>
      <c r="K55" s="12"/>
      <c r="L55" s="12"/>
      <c r="M55" s="12"/>
      <c r="N55" s="12"/>
      <c r="O55" s="12">
        <v>72</v>
      </c>
      <c r="P55" s="12">
        <v>62612395</v>
      </c>
      <c r="Q55" s="12">
        <v>1</v>
      </c>
      <c r="R55" s="12">
        <v>200000</v>
      </c>
      <c r="S55" s="12"/>
      <c r="T55" s="12"/>
      <c r="U55" s="12"/>
      <c r="V55" s="12"/>
      <c r="W55" s="12"/>
      <c r="X55" s="12"/>
      <c r="Y55" s="12">
        <v>1</v>
      </c>
      <c r="Z55" s="12">
        <v>19900000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60">
        <f t="shared" si="3"/>
        <v>75</v>
      </c>
      <c r="AT55" s="60">
        <f t="shared" si="1"/>
        <v>191112395</v>
      </c>
      <c r="AU55" s="13"/>
      <c r="AV55" s="14"/>
    </row>
    <row r="56" spans="1:48" ht="12" customHeight="1" x14ac:dyDescent="0.25">
      <c r="A56" s="10">
        <v>46</v>
      </c>
      <c r="B56" s="10"/>
      <c r="C56" s="10"/>
      <c r="D56" s="63" t="s">
        <v>73</v>
      </c>
      <c r="E56" s="21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4</v>
      </c>
      <c r="Z56" s="12">
        <v>874312721.87</v>
      </c>
      <c r="AA56" s="12"/>
      <c r="AB56" s="12"/>
      <c r="AC56" s="12"/>
      <c r="AD56" s="12"/>
      <c r="AE56" s="12"/>
      <c r="AF56" s="12"/>
      <c r="AG56" s="12"/>
      <c r="AH56" s="12"/>
      <c r="AI56" s="12">
        <v>18</v>
      </c>
      <c r="AJ56" s="12">
        <v>172970413</v>
      </c>
      <c r="AK56" s="12"/>
      <c r="AL56" s="12"/>
      <c r="AM56" s="12"/>
      <c r="AN56" s="12"/>
      <c r="AO56" s="12"/>
      <c r="AP56" s="12"/>
      <c r="AQ56" s="12"/>
      <c r="AR56" s="12"/>
      <c r="AS56" s="60">
        <f t="shared" si="3"/>
        <v>22</v>
      </c>
      <c r="AT56" s="60">
        <f t="shared" si="1"/>
        <v>1047283134.87</v>
      </c>
      <c r="AU56" s="13"/>
      <c r="AV56" s="14"/>
    </row>
    <row r="57" spans="1:48" ht="12" customHeight="1" x14ac:dyDescent="0.25">
      <c r="A57" s="10">
        <v>47</v>
      </c>
      <c r="B57" s="10"/>
      <c r="C57" s="10"/>
      <c r="D57" s="69" t="s">
        <v>74</v>
      </c>
      <c r="E57" s="11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60">
        <f t="shared" si="3"/>
        <v>0</v>
      </c>
      <c r="AT57" s="60">
        <f t="shared" si="1"/>
        <v>0</v>
      </c>
      <c r="AU57" s="13"/>
      <c r="AV57" s="14"/>
    </row>
    <row r="58" spans="1:48" ht="12" customHeight="1" x14ac:dyDescent="0.25">
      <c r="A58" s="10">
        <v>48</v>
      </c>
      <c r="B58" s="10"/>
      <c r="C58" s="10"/>
      <c r="D58" s="11" t="s">
        <v>75</v>
      </c>
      <c r="E58" s="11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>
        <v>6</v>
      </c>
      <c r="AF58" s="12">
        <v>824635000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60">
        <f t="shared" si="3"/>
        <v>6</v>
      </c>
      <c r="AT58" s="60">
        <f t="shared" si="1"/>
        <v>824635000</v>
      </c>
      <c r="AU58" s="13"/>
      <c r="AV58" s="14"/>
    </row>
    <row r="59" spans="1:48" ht="12" customHeight="1" x14ac:dyDescent="0.25">
      <c r="A59" s="38" t="s">
        <v>27</v>
      </c>
      <c r="B59" s="38"/>
      <c r="C59" s="39"/>
      <c r="D59" s="39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1"/>
      <c r="AR59" s="41"/>
      <c r="AS59" s="219">
        <f t="shared" si="3"/>
        <v>0</v>
      </c>
      <c r="AT59" s="219">
        <f t="shared" si="1"/>
        <v>0</v>
      </c>
    </row>
    <row r="60" spans="1:48" ht="12" customHeight="1" x14ac:dyDescent="0.25">
      <c r="A60" s="42" t="s">
        <v>76</v>
      </c>
      <c r="B60" s="42"/>
      <c r="C60" s="42"/>
      <c r="D60" s="42"/>
      <c r="E60" s="42">
        <f>SUM(E11:E58)</f>
        <v>13</v>
      </c>
      <c r="F60" s="42">
        <f t="shared" ref="F60:AR60" si="4">SUM(F11:F58)</f>
        <v>38233676832.690002</v>
      </c>
      <c r="G60" s="42">
        <f t="shared" si="4"/>
        <v>1</v>
      </c>
      <c r="H60" s="42">
        <f t="shared" si="4"/>
        <v>24850000</v>
      </c>
      <c r="I60" s="42">
        <f t="shared" si="4"/>
        <v>258</v>
      </c>
      <c r="J60" s="42">
        <f t="shared" si="4"/>
        <v>17868127912</v>
      </c>
      <c r="K60" s="42">
        <f t="shared" si="4"/>
        <v>9</v>
      </c>
      <c r="L60" s="42">
        <f t="shared" si="4"/>
        <v>4406285835</v>
      </c>
      <c r="M60" s="42">
        <f t="shared" si="4"/>
        <v>1</v>
      </c>
      <c r="N60" s="42">
        <f t="shared" si="4"/>
        <v>268245000</v>
      </c>
      <c r="O60" s="42">
        <f t="shared" si="4"/>
        <v>455</v>
      </c>
      <c r="P60" s="42">
        <f t="shared" si="4"/>
        <v>21861615597.459999</v>
      </c>
      <c r="Q60" s="42">
        <f t="shared" si="4"/>
        <v>42</v>
      </c>
      <c r="R60" s="42">
        <f t="shared" si="4"/>
        <v>716312750</v>
      </c>
      <c r="S60" s="42">
        <f t="shared" si="4"/>
        <v>0</v>
      </c>
      <c r="T60" s="42">
        <f t="shared" si="4"/>
        <v>0</v>
      </c>
      <c r="U60" s="42">
        <f t="shared" si="4"/>
        <v>3</v>
      </c>
      <c r="V60" s="42">
        <f t="shared" si="4"/>
        <v>1899368593.2</v>
      </c>
      <c r="W60" s="42">
        <f t="shared" si="4"/>
        <v>1</v>
      </c>
      <c r="X60" s="42">
        <f t="shared" si="4"/>
        <v>43771000</v>
      </c>
      <c r="Y60" s="42">
        <f t="shared" si="4"/>
        <v>139</v>
      </c>
      <c r="Z60" s="42">
        <f t="shared" si="4"/>
        <v>125175142891.27</v>
      </c>
      <c r="AA60" s="42">
        <f t="shared" si="4"/>
        <v>0</v>
      </c>
      <c r="AB60" s="42">
        <f t="shared" si="4"/>
        <v>0</v>
      </c>
      <c r="AC60" s="42">
        <f t="shared" si="4"/>
        <v>17</v>
      </c>
      <c r="AD60" s="42">
        <f t="shared" si="4"/>
        <v>44582176848.050003</v>
      </c>
      <c r="AE60" s="42">
        <f t="shared" si="4"/>
        <v>19</v>
      </c>
      <c r="AF60" s="42">
        <f t="shared" si="4"/>
        <v>4215235033.9400001</v>
      </c>
      <c r="AG60" s="42">
        <f t="shared" si="4"/>
        <v>3</v>
      </c>
      <c r="AH60" s="42">
        <f t="shared" si="4"/>
        <v>147366000</v>
      </c>
      <c r="AI60" s="42">
        <f t="shared" si="4"/>
        <v>20</v>
      </c>
      <c r="AJ60" s="42">
        <f t="shared" si="4"/>
        <v>625227235</v>
      </c>
      <c r="AK60" s="42">
        <f t="shared" si="4"/>
        <v>0</v>
      </c>
      <c r="AL60" s="42">
        <f t="shared" si="4"/>
        <v>7619891369.9099998</v>
      </c>
      <c r="AM60" s="42">
        <f t="shared" si="4"/>
        <v>0</v>
      </c>
      <c r="AN60" s="42">
        <f t="shared" si="4"/>
        <v>1915700080.5</v>
      </c>
      <c r="AO60" s="42">
        <f t="shared" si="4"/>
        <v>0</v>
      </c>
      <c r="AP60" s="42">
        <f t="shared" si="4"/>
        <v>16666100</v>
      </c>
      <c r="AQ60" s="42">
        <f t="shared" si="4"/>
        <v>4</v>
      </c>
      <c r="AR60" s="42">
        <f t="shared" si="4"/>
        <v>3113842468.2399998</v>
      </c>
      <c r="AS60" s="43">
        <f>SUM(AS11:AS58)</f>
        <v>985</v>
      </c>
      <c r="AT60" s="43">
        <f>SUM(AT11:AT58)</f>
        <v>272733501547.26001</v>
      </c>
    </row>
    <row r="61" spans="1:48" x14ac:dyDescent="0.25">
      <c r="A61" s="44"/>
      <c r="B61" s="44"/>
      <c r="C61" s="44"/>
      <c r="D61" s="44"/>
      <c r="E61" s="44"/>
      <c r="F61" s="45">
        <v>461670553474.09003</v>
      </c>
      <c r="G61" s="45"/>
      <c r="H61" s="46">
        <v>20647495938</v>
      </c>
      <c r="I61" s="46"/>
      <c r="J61" s="46">
        <v>76676989473.899994</v>
      </c>
      <c r="K61" s="46"/>
      <c r="L61" s="46">
        <v>15574128225</v>
      </c>
      <c r="M61" s="46"/>
      <c r="N61" s="46">
        <v>4260374025</v>
      </c>
      <c r="O61" s="46"/>
      <c r="P61" s="46">
        <v>121072170818.53001</v>
      </c>
      <c r="Q61" s="46"/>
      <c r="R61" s="46">
        <v>18220857974.52</v>
      </c>
      <c r="S61" s="46"/>
      <c r="T61" s="46">
        <v>68864750829.679993</v>
      </c>
      <c r="U61" s="46"/>
      <c r="V61" s="46">
        <v>28286244117.600002</v>
      </c>
      <c r="W61" s="46"/>
      <c r="X61" s="46">
        <v>759680660</v>
      </c>
      <c r="Y61" s="46"/>
      <c r="Z61" s="45">
        <v>704865578571</v>
      </c>
      <c r="AA61" s="45"/>
      <c r="AB61" s="45">
        <v>7662214656.0900002</v>
      </c>
      <c r="AC61" s="45"/>
      <c r="AD61" s="45">
        <v>882382272792.65002</v>
      </c>
      <c r="AE61" s="45"/>
      <c r="AF61" s="45">
        <v>120162547403.84</v>
      </c>
      <c r="AG61" s="45"/>
      <c r="AH61" s="45">
        <v>31337980623</v>
      </c>
      <c r="AI61" s="45"/>
      <c r="AJ61" s="45">
        <v>134327106237.5</v>
      </c>
      <c r="AK61" s="45"/>
      <c r="AL61" s="47">
        <v>43301521912.750008</v>
      </c>
      <c r="AM61" s="47"/>
      <c r="AN61" s="45">
        <v>7950455219.5</v>
      </c>
      <c r="AO61" s="45"/>
      <c r="AP61" s="45">
        <v>358147400</v>
      </c>
      <c r="AQ61" s="45"/>
      <c r="AR61" s="45">
        <v>3894525868.2400026</v>
      </c>
      <c r="AS61" s="45"/>
      <c r="AT61" s="45">
        <v>2752275596220.7798</v>
      </c>
    </row>
    <row r="62" spans="1:48" x14ac:dyDescent="0.25">
      <c r="A62" s="48"/>
      <c r="B62" s="48"/>
      <c r="C62" s="48"/>
      <c r="D62" s="48"/>
      <c r="E62" s="48"/>
      <c r="F62" s="2">
        <f>F61-F60</f>
        <v>423436876641.40002</v>
      </c>
      <c r="G62" s="2"/>
      <c r="H62" s="2">
        <f t="shared" ref="H62:AT62" si="5">H61-H60</f>
        <v>20622645938</v>
      </c>
      <c r="I62" s="2"/>
      <c r="J62" s="2">
        <f t="shared" si="5"/>
        <v>58808861561.899994</v>
      </c>
      <c r="K62" s="2"/>
      <c r="L62" s="2">
        <f t="shared" si="5"/>
        <v>11167842390</v>
      </c>
      <c r="M62" s="2"/>
      <c r="N62" s="2">
        <f t="shared" si="5"/>
        <v>3992129025</v>
      </c>
      <c r="O62" s="2"/>
      <c r="P62" s="2">
        <f t="shared" si="5"/>
        <v>99210555221.070007</v>
      </c>
      <c r="Q62" s="2"/>
      <c r="R62" s="2">
        <f t="shared" si="5"/>
        <v>17504545224.52</v>
      </c>
      <c r="S62" s="2"/>
      <c r="T62" s="2">
        <f t="shared" si="5"/>
        <v>68864750829.679993</v>
      </c>
      <c r="U62" s="2"/>
      <c r="V62" s="2">
        <f t="shared" si="5"/>
        <v>26386875524.400002</v>
      </c>
      <c r="W62" s="2"/>
      <c r="X62" s="2">
        <f t="shared" si="5"/>
        <v>715909660</v>
      </c>
      <c r="Y62" s="2"/>
      <c r="Z62" s="2">
        <f t="shared" si="5"/>
        <v>579690435679.72998</v>
      </c>
      <c r="AA62" s="2"/>
      <c r="AB62" s="2">
        <f t="shared" si="5"/>
        <v>7662214656.0900002</v>
      </c>
      <c r="AC62" s="2"/>
      <c r="AD62" s="2">
        <f t="shared" si="5"/>
        <v>837800095944.59998</v>
      </c>
      <c r="AE62" s="2"/>
      <c r="AF62" s="2">
        <f t="shared" si="5"/>
        <v>115947312369.89999</v>
      </c>
      <c r="AG62" s="2"/>
      <c r="AH62" s="2">
        <f t="shared" si="5"/>
        <v>31190614623</v>
      </c>
      <c r="AI62" s="2"/>
      <c r="AJ62" s="2">
        <f t="shared" si="5"/>
        <v>133701879002.5</v>
      </c>
      <c r="AK62" s="2"/>
      <c r="AL62" s="2">
        <f t="shared" si="5"/>
        <v>35681630542.840012</v>
      </c>
      <c r="AM62" s="2"/>
      <c r="AN62" s="2">
        <f t="shared" si="5"/>
        <v>6034755139</v>
      </c>
      <c r="AO62" s="2"/>
      <c r="AP62" s="2">
        <f t="shared" si="5"/>
        <v>341481300</v>
      </c>
      <c r="AQ62" s="2"/>
      <c r="AR62" s="2">
        <f t="shared" si="5"/>
        <v>780683400.00000286</v>
      </c>
      <c r="AS62" s="2"/>
      <c r="AT62" s="2">
        <f t="shared" si="5"/>
        <v>2479542094673.5195</v>
      </c>
    </row>
    <row r="63" spans="1:48" x14ac:dyDescent="0.25">
      <c r="A63" s="48"/>
      <c r="B63" s="48"/>
      <c r="C63" s="48"/>
      <c r="D63" s="48"/>
      <c r="E63" s="48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</row>
    <row r="64" spans="1:48" x14ac:dyDescent="0.25">
      <c r="A64" s="48"/>
      <c r="B64" s="48"/>
      <c r="C64" s="48"/>
      <c r="D64" s="48"/>
      <c r="E64" s="48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</row>
    <row r="65" spans="1:45" x14ac:dyDescent="0.25">
      <c r="A65" s="48"/>
      <c r="B65" s="48"/>
      <c r="C65" s="48"/>
      <c r="D65" s="48"/>
      <c r="E65" s="48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365" t="s">
        <v>77</v>
      </c>
      <c r="AM65" s="365"/>
      <c r="AN65" s="365"/>
      <c r="AO65" s="365"/>
      <c r="AP65" s="365"/>
      <c r="AQ65" s="78"/>
      <c r="AR65" s="78"/>
      <c r="AS65" s="78"/>
    </row>
    <row r="66" spans="1:45" x14ac:dyDescent="0.25">
      <c r="A66" s="48"/>
      <c r="B66" s="48"/>
      <c r="C66" s="48"/>
      <c r="D66" s="48"/>
      <c r="E66" s="48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365" t="s">
        <v>78</v>
      </c>
      <c r="AM66" s="365"/>
      <c r="AN66" s="365"/>
      <c r="AO66" s="365"/>
      <c r="AP66" s="365"/>
      <c r="AQ66" s="78"/>
      <c r="AR66" s="78"/>
      <c r="AS66" s="78"/>
    </row>
    <row r="67" spans="1:45" x14ac:dyDescent="0.25">
      <c r="A67" s="48"/>
      <c r="B67" s="48"/>
      <c r="C67" s="48"/>
      <c r="D67" s="48"/>
      <c r="E67" s="48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51"/>
      <c r="AM67" s="51"/>
      <c r="AN67" s="51"/>
      <c r="AO67" s="51"/>
      <c r="AP67" s="52"/>
      <c r="AQ67" s="52"/>
      <c r="AR67" s="52"/>
      <c r="AS67" s="52"/>
    </row>
    <row r="68" spans="1:45" x14ac:dyDescent="0.25">
      <c r="A68" s="48"/>
      <c r="B68" s="48"/>
      <c r="C68" s="48"/>
      <c r="D68" s="48"/>
      <c r="E68" s="48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51"/>
      <c r="AM68" s="51"/>
      <c r="AN68" s="51"/>
      <c r="AO68" s="51"/>
      <c r="AP68" s="52"/>
      <c r="AQ68" s="52"/>
      <c r="AR68" s="52"/>
      <c r="AS68" s="52"/>
    </row>
    <row r="69" spans="1:45" x14ac:dyDescent="0.25">
      <c r="A69" s="48"/>
      <c r="B69" s="48"/>
      <c r="C69" s="48"/>
      <c r="D69" s="48"/>
      <c r="E69" s="48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51"/>
      <c r="AM69" s="51"/>
      <c r="AN69" s="51"/>
      <c r="AO69" s="51"/>
      <c r="AP69" s="52"/>
      <c r="AQ69" s="52"/>
      <c r="AR69" s="52"/>
      <c r="AS69" s="52"/>
    </row>
    <row r="70" spans="1:45" x14ac:dyDescent="0.25">
      <c r="A70" s="48"/>
      <c r="B70" s="48"/>
      <c r="C70" s="48"/>
      <c r="D70" s="48"/>
      <c r="E70" s="48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364" t="s">
        <v>79</v>
      </c>
      <c r="AM70" s="364"/>
      <c r="AN70" s="364"/>
      <c r="AO70" s="364"/>
      <c r="AP70" s="364"/>
      <c r="AQ70" s="77"/>
      <c r="AR70" s="77"/>
      <c r="AS70" s="77"/>
    </row>
    <row r="71" spans="1:45" x14ac:dyDescent="0.25">
      <c r="AL71" s="365" t="s">
        <v>80</v>
      </c>
      <c r="AM71" s="365"/>
      <c r="AN71" s="365"/>
      <c r="AO71" s="365"/>
      <c r="AP71" s="365"/>
      <c r="AQ71" s="78"/>
      <c r="AR71" s="78"/>
      <c r="AS71" s="78"/>
    </row>
    <row r="72" spans="1:45" x14ac:dyDescent="0.25">
      <c r="AL72" s="365" t="s">
        <v>81</v>
      </c>
      <c r="AM72" s="365"/>
      <c r="AN72" s="365"/>
      <c r="AO72" s="365"/>
      <c r="AP72" s="365"/>
      <c r="AQ72" s="78"/>
      <c r="AR72" s="78"/>
      <c r="AS72" s="78"/>
    </row>
  </sheetData>
  <mergeCells count="38">
    <mergeCell ref="Q7:R8"/>
    <mergeCell ref="A3:AT3"/>
    <mergeCell ref="A4:AT4"/>
    <mergeCell ref="A6:A8"/>
    <mergeCell ref="B6:B8"/>
    <mergeCell ref="C6:C8"/>
    <mergeCell ref="D6:D8"/>
    <mergeCell ref="E6:F8"/>
    <mergeCell ref="H6:X6"/>
    <mergeCell ref="Z6:AB6"/>
    <mergeCell ref="AD6:AJ6"/>
    <mergeCell ref="G7:H8"/>
    <mergeCell ref="I7:J8"/>
    <mergeCell ref="K7:L8"/>
    <mergeCell ref="M7:N8"/>
    <mergeCell ref="O7:P8"/>
    <mergeCell ref="AC7:AD8"/>
    <mergeCell ref="AL6:AP6"/>
    <mergeCell ref="AQ6:AR6"/>
    <mergeCell ref="AS6:AS8"/>
    <mergeCell ref="AT6:AT8"/>
    <mergeCell ref="AQ7:AR8"/>
    <mergeCell ref="S7:T8"/>
    <mergeCell ref="U7:V8"/>
    <mergeCell ref="W7:X8"/>
    <mergeCell ref="Y7:Z8"/>
    <mergeCell ref="AA7:AB8"/>
    <mergeCell ref="AL72:AP72"/>
    <mergeCell ref="AE7:AF8"/>
    <mergeCell ref="AG7:AH8"/>
    <mergeCell ref="AI7:AJ8"/>
    <mergeCell ref="AK7:AL8"/>
    <mergeCell ref="AM7:AN8"/>
    <mergeCell ref="AO7:AP8"/>
    <mergeCell ref="AL65:AP65"/>
    <mergeCell ref="AL66:AP66"/>
    <mergeCell ref="AL70:AP70"/>
    <mergeCell ref="AL71:AP7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72"/>
  <sheetViews>
    <sheetView topLeftCell="X1" workbookViewId="0">
      <pane ySplit="2700" topLeftCell="A2" activePane="bottomLeft"/>
      <selection sqref="A1:XFD1048576"/>
      <selection pane="bottomLeft" activeCell="AF16" sqref="AF16"/>
    </sheetView>
  </sheetViews>
  <sheetFormatPr defaultRowHeight="12.75" x14ac:dyDescent="0.25"/>
  <cols>
    <col min="1" max="1" width="6.7109375" style="121" customWidth="1"/>
    <col min="2" max="2" width="32.140625" style="121" customWidth="1"/>
    <col min="3" max="3" width="5" style="121" customWidth="1"/>
    <col min="4" max="4" width="9.42578125" style="121" customWidth="1"/>
    <col min="5" max="5" width="3.28515625" style="121" customWidth="1"/>
    <col min="6" max="6" width="10.28515625" style="121" customWidth="1"/>
    <col min="7" max="7" width="3.5703125" style="121" customWidth="1"/>
    <col min="8" max="8" width="9.85546875" style="121" customWidth="1"/>
    <col min="9" max="9" width="3.42578125" style="121" customWidth="1"/>
    <col min="10" max="10" width="8.140625" style="121" customWidth="1"/>
    <col min="11" max="11" width="3.5703125" style="121" customWidth="1"/>
    <col min="12" max="12" width="8.42578125" style="121" customWidth="1"/>
    <col min="13" max="13" width="4.5703125" style="121" customWidth="1"/>
    <col min="14" max="14" width="9.5703125" style="121" customWidth="1"/>
    <col min="15" max="15" width="3.85546875" style="121" customWidth="1"/>
    <col min="16" max="16" width="8.85546875" style="121" customWidth="1"/>
    <col min="17" max="17" width="3.28515625" style="121" customWidth="1"/>
    <col min="18" max="18" width="10.140625" style="121" customWidth="1"/>
    <col min="19" max="19" width="4.7109375" style="121" customWidth="1"/>
    <col min="20" max="20" width="11.140625" style="121" customWidth="1"/>
    <col min="21" max="21" width="4.5703125" style="121" customWidth="1"/>
    <col min="22" max="22" width="10" style="121" bestFit="1" customWidth="1"/>
    <col min="23" max="23" width="5.140625" style="121" customWidth="1"/>
    <col min="24" max="25" width="11.7109375" style="121" customWidth="1"/>
    <col min="26" max="26" width="8.5703125" style="121" customWidth="1"/>
    <col min="27" max="27" width="4.5703125" style="121" customWidth="1"/>
    <col min="28" max="28" width="11" style="121" customWidth="1"/>
    <col min="29" max="29" width="5.140625" style="121" customWidth="1"/>
    <col min="30" max="30" width="10" style="121" customWidth="1"/>
    <col min="31" max="31" width="5.28515625" style="121" customWidth="1"/>
    <col min="32" max="32" width="9.42578125" style="121" customWidth="1"/>
    <col min="33" max="33" width="6.5703125" style="121" customWidth="1"/>
    <col min="34" max="34" width="10.42578125" style="121" customWidth="1"/>
    <col min="35" max="35" width="5.28515625" style="121" customWidth="1"/>
    <col min="36" max="36" width="11.5703125" style="121" customWidth="1"/>
    <col min="37" max="37" width="4.85546875" style="121" customWidth="1"/>
    <col min="38" max="38" width="11" style="121" customWidth="1"/>
    <col min="39" max="39" width="4.85546875" style="121" customWidth="1"/>
    <col min="40" max="40" width="8" style="121" customWidth="1"/>
    <col min="41" max="41" width="4" style="121" customWidth="1"/>
    <col min="42" max="42" width="9.5703125" style="121" customWidth="1"/>
    <col min="43" max="43" width="6.7109375" style="121" customWidth="1"/>
    <col min="44" max="45" width="14" style="121" customWidth="1"/>
    <col min="46" max="46" width="12.28515625" style="121" bestFit="1" customWidth="1"/>
    <col min="47" max="16384" width="9.140625" style="121"/>
  </cols>
  <sheetData>
    <row r="1" spans="1:46" x14ac:dyDescent="0.25">
      <c r="F1" s="121">
        <v>25674999.899999999</v>
      </c>
      <c r="H1" s="121">
        <f>F1+F2</f>
        <v>21969246241.900002</v>
      </c>
      <c r="AJ1" s="121">
        <f>AJ2+0.21</f>
        <v>8171587422.2199993</v>
      </c>
    </row>
    <row r="2" spans="1:46" x14ac:dyDescent="0.25">
      <c r="F2" s="121">
        <v>21943571242</v>
      </c>
      <c r="L2" s="121">
        <f>P11-4</f>
        <v>737234825</v>
      </c>
      <c r="N2" s="121">
        <f>N39+3000000</f>
        <v>40201750</v>
      </c>
      <c r="O2" s="121">
        <f>N39+50000</f>
        <v>37251750</v>
      </c>
      <c r="P2" s="121">
        <f>N32+J32</f>
        <v>77415000</v>
      </c>
      <c r="R2" s="121">
        <f>N11+0.1</f>
        <v>5583860738.1000004</v>
      </c>
      <c r="Y2" s="121">
        <f>X11+0.09</f>
        <v>21969246241.98</v>
      </c>
      <c r="AJ2" s="121">
        <f>AJ11-1</f>
        <v>8171587422.0099993</v>
      </c>
    </row>
    <row r="3" spans="1:46" x14ac:dyDescent="0.25">
      <c r="A3" s="399" t="s"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399"/>
      <c r="AL3" s="399"/>
      <c r="AM3" s="399"/>
      <c r="AN3" s="399"/>
      <c r="AO3" s="399"/>
      <c r="AP3" s="399"/>
      <c r="AQ3" s="399"/>
      <c r="AR3" s="399"/>
    </row>
    <row r="4" spans="1:46" x14ac:dyDescent="0.25">
      <c r="A4" s="400" t="s">
        <v>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</row>
    <row r="5" spans="1:46" x14ac:dyDescent="0.25">
      <c r="A5" s="152"/>
      <c r="B5" s="152">
        <f>N11-16639500</f>
        <v>5567221238</v>
      </c>
      <c r="C5" s="152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>
        <f>AJ11+13163500</f>
        <v>8184750923.0099993</v>
      </c>
      <c r="AK5" s="153"/>
      <c r="AL5" s="153">
        <f>AL11+164347240</f>
        <v>1314440780</v>
      </c>
      <c r="AM5" s="153"/>
      <c r="AN5" s="153"/>
      <c r="AO5" s="153"/>
      <c r="AP5" s="153"/>
      <c r="AQ5" s="153"/>
      <c r="AR5" s="153"/>
    </row>
    <row r="6" spans="1:46" x14ac:dyDescent="0.25">
      <c r="A6" s="401" t="s">
        <v>2</v>
      </c>
      <c r="B6" s="404" t="s">
        <v>5</v>
      </c>
      <c r="C6" s="385" t="s">
        <v>6</v>
      </c>
      <c r="D6" s="386"/>
      <c r="E6" s="154"/>
      <c r="F6" s="407"/>
      <c r="G6" s="407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155"/>
      <c r="X6" s="408"/>
      <c r="Y6" s="408"/>
      <c r="Z6" s="409"/>
      <c r="AA6" s="154"/>
      <c r="AB6" s="407" t="s">
        <v>7</v>
      </c>
      <c r="AC6" s="407"/>
      <c r="AD6" s="407"/>
      <c r="AE6" s="407"/>
      <c r="AF6" s="407"/>
      <c r="AG6" s="407"/>
      <c r="AH6" s="407"/>
      <c r="AI6" s="154"/>
      <c r="AJ6" s="408"/>
      <c r="AK6" s="408"/>
      <c r="AL6" s="408"/>
      <c r="AM6" s="408"/>
      <c r="AN6" s="409"/>
      <c r="AO6" s="385"/>
      <c r="AP6" s="386"/>
      <c r="AQ6" s="390" t="s">
        <v>85</v>
      </c>
      <c r="AR6" s="390" t="s">
        <v>8</v>
      </c>
    </row>
    <row r="7" spans="1:46" x14ac:dyDescent="0.25">
      <c r="A7" s="402"/>
      <c r="B7" s="405"/>
      <c r="C7" s="393"/>
      <c r="D7" s="394"/>
      <c r="E7" s="385" t="s">
        <v>9</v>
      </c>
      <c r="F7" s="386"/>
      <c r="G7" s="385" t="s">
        <v>10</v>
      </c>
      <c r="H7" s="386"/>
      <c r="I7" s="385" t="s">
        <v>11</v>
      </c>
      <c r="J7" s="386"/>
      <c r="K7" s="385" t="s">
        <v>12</v>
      </c>
      <c r="L7" s="386"/>
      <c r="M7" s="385" t="s">
        <v>13</v>
      </c>
      <c r="N7" s="386"/>
      <c r="O7" s="385" t="s">
        <v>14</v>
      </c>
      <c r="P7" s="386"/>
      <c r="Q7" s="385" t="s">
        <v>15</v>
      </c>
      <c r="R7" s="386"/>
      <c r="S7" s="385" t="s">
        <v>16</v>
      </c>
      <c r="T7" s="386"/>
      <c r="U7" s="395" t="s">
        <v>17</v>
      </c>
      <c r="V7" s="396"/>
      <c r="W7" s="385" t="s">
        <v>18</v>
      </c>
      <c r="X7" s="386"/>
      <c r="Y7" s="385" t="s">
        <v>19</v>
      </c>
      <c r="Z7" s="386"/>
      <c r="AA7" s="385" t="s">
        <v>20</v>
      </c>
      <c r="AB7" s="386"/>
      <c r="AC7" s="385" t="s">
        <v>21</v>
      </c>
      <c r="AD7" s="386"/>
      <c r="AE7" s="385" t="s">
        <v>22</v>
      </c>
      <c r="AF7" s="386"/>
      <c r="AG7" s="385" t="s">
        <v>23</v>
      </c>
      <c r="AH7" s="386"/>
      <c r="AI7" s="385" t="s">
        <v>24</v>
      </c>
      <c r="AJ7" s="386"/>
      <c r="AK7" s="385" t="s">
        <v>25</v>
      </c>
      <c r="AL7" s="386"/>
      <c r="AM7" s="385" t="s">
        <v>84</v>
      </c>
      <c r="AN7" s="386"/>
      <c r="AO7" s="393" t="s">
        <v>26</v>
      </c>
      <c r="AP7" s="394"/>
      <c r="AQ7" s="391"/>
      <c r="AR7" s="391"/>
    </row>
    <row r="8" spans="1:46" x14ac:dyDescent="0.25">
      <c r="A8" s="403"/>
      <c r="B8" s="406"/>
      <c r="C8" s="387"/>
      <c r="D8" s="388"/>
      <c r="E8" s="387"/>
      <c r="F8" s="388"/>
      <c r="G8" s="387"/>
      <c r="H8" s="388"/>
      <c r="I8" s="387"/>
      <c r="J8" s="388"/>
      <c r="K8" s="387"/>
      <c r="L8" s="388"/>
      <c r="M8" s="387"/>
      <c r="N8" s="388"/>
      <c r="O8" s="387"/>
      <c r="P8" s="388"/>
      <c r="Q8" s="387"/>
      <c r="R8" s="388"/>
      <c r="S8" s="387"/>
      <c r="T8" s="388"/>
      <c r="U8" s="397"/>
      <c r="V8" s="398"/>
      <c r="W8" s="387"/>
      <c r="X8" s="388"/>
      <c r="Y8" s="387"/>
      <c r="Z8" s="388"/>
      <c r="AA8" s="387"/>
      <c r="AB8" s="388"/>
      <c r="AC8" s="387"/>
      <c r="AD8" s="388"/>
      <c r="AE8" s="387"/>
      <c r="AF8" s="388"/>
      <c r="AG8" s="387"/>
      <c r="AH8" s="388"/>
      <c r="AI8" s="387"/>
      <c r="AJ8" s="388"/>
      <c r="AK8" s="387"/>
      <c r="AL8" s="388"/>
      <c r="AM8" s="387"/>
      <c r="AN8" s="388"/>
      <c r="AO8" s="387"/>
      <c r="AP8" s="388"/>
      <c r="AQ8" s="392"/>
      <c r="AR8" s="392"/>
    </row>
    <row r="9" spans="1:46" x14ac:dyDescent="0.25">
      <c r="A9" s="156"/>
      <c r="B9" s="156"/>
      <c r="C9" s="156" t="s">
        <v>83</v>
      </c>
      <c r="D9" s="157" t="s">
        <v>82</v>
      </c>
      <c r="E9" s="156" t="s">
        <v>83</v>
      </c>
      <c r="F9" s="157" t="s">
        <v>82</v>
      </c>
      <c r="G9" s="156" t="s">
        <v>83</v>
      </c>
      <c r="H9" s="157" t="s">
        <v>82</v>
      </c>
      <c r="I9" s="156" t="s">
        <v>83</v>
      </c>
      <c r="J9" s="157" t="s">
        <v>82</v>
      </c>
      <c r="K9" s="156" t="s">
        <v>83</v>
      </c>
      <c r="L9" s="157" t="s">
        <v>82</v>
      </c>
      <c r="M9" s="156" t="s">
        <v>83</v>
      </c>
      <c r="N9" s="157" t="s">
        <v>82</v>
      </c>
      <c r="O9" s="156" t="s">
        <v>83</v>
      </c>
      <c r="P9" s="157" t="s">
        <v>82</v>
      </c>
      <c r="Q9" s="156" t="s">
        <v>83</v>
      </c>
      <c r="R9" s="157" t="s">
        <v>82</v>
      </c>
      <c r="S9" s="156" t="s">
        <v>83</v>
      </c>
      <c r="T9" s="157" t="s">
        <v>82</v>
      </c>
      <c r="U9" s="156" t="s">
        <v>83</v>
      </c>
      <c r="V9" s="157" t="s">
        <v>82</v>
      </c>
      <c r="W9" s="156" t="s">
        <v>83</v>
      </c>
      <c r="X9" s="157" t="s">
        <v>82</v>
      </c>
      <c r="Y9" s="156" t="s">
        <v>83</v>
      </c>
      <c r="Z9" s="157" t="s">
        <v>82</v>
      </c>
      <c r="AA9" s="156" t="s">
        <v>83</v>
      </c>
      <c r="AB9" s="157" t="s">
        <v>82</v>
      </c>
      <c r="AC9" s="156" t="s">
        <v>83</v>
      </c>
      <c r="AD9" s="157" t="s">
        <v>82</v>
      </c>
      <c r="AE9" s="156" t="s">
        <v>83</v>
      </c>
      <c r="AF9" s="157" t="s">
        <v>82</v>
      </c>
      <c r="AG9" s="156" t="s">
        <v>83</v>
      </c>
      <c r="AH9" s="157" t="s">
        <v>82</v>
      </c>
      <c r="AI9" s="156" t="s">
        <v>83</v>
      </c>
      <c r="AJ9" s="157" t="s">
        <v>82</v>
      </c>
      <c r="AK9" s="156" t="s">
        <v>83</v>
      </c>
      <c r="AL9" s="157" t="s">
        <v>82</v>
      </c>
      <c r="AM9" s="156" t="s">
        <v>83</v>
      </c>
      <c r="AN9" s="157" t="s">
        <v>82</v>
      </c>
      <c r="AO9" s="156" t="s">
        <v>83</v>
      </c>
      <c r="AP9" s="157" t="s">
        <v>82</v>
      </c>
      <c r="AQ9" s="157"/>
      <c r="AR9" s="158"/>
    </row>
    <row r="10" spans="1:46" x14ac:dyDescent="0.25">
      <c r="A10" s="159" t="s">
        <v>27</v>
      </c>
      <c r="B10" s="160"/>
      <c r="C10" s="160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58"/>
      <c r="AP10" s="158"/>
      <c r="AQ10" s="158"/>
      <c r="AR10" s="158"/>
    </row>
    <row r="11" spans="1:46" ht="12" customHeight="1" x14ac:dyDescent="0.25">
      <c r="A11" s="162">
        <v>1</v>
      </c>
      <c r="B11" s="163" t="s">
        <v>150</v>
      </c>
      <c r="C11" s="164"/>
      <c r="D11" s="161">
        <v>133750000</v>
      </c>
      <c r="E11" s="161"/>
      <c r="F11" s="161">
        <v>41600000</v>
      </c>
      <c r="G11" s="161"/>
      <c r="H11" s="161">
        <v>1378126700</v>
      </c>
      <c r="I11" s="161"/>
      <c r="J11" s="161">
        <v>6280050</v>
      </c>
      <c r="K11" s="161"/>
      <c r="L11" s="161">
        <v>15100000</v>
      </c>
      <c r="M11" s="161"/>
      <c r="N11" s="161">
        <v>5583860738</v>
      </c>
      <c r="O11" s="161"/>
      <c r="P11" s="161">
        <v>737234829</v>
      </c>
      <c r="Q11" s="161"/>
      <c r="R11" s="161"/>
      <c r="S11" s="161"/>
      <c r="T11" s="161">
        <v>252363432</v>
      </c>
      <c r="U11" s="161"/>
      <c r="V11" s="161"/>
      <c r="W11" s="161"/>
      <c r="X11" s="304">
        <v>21969246241.889999</v>
      </c>
      <c r="Y11" s="161"/>
      <c r="Z11" s="161"/>
      <c r="AA11" s="161"/>
      <c r="AB11" s="161"/>
      <c r="AC11" s="161"/>
      <c r="AD11" s="161">
        <v>4673669778</v>
      </c>
      <c r="AE11" s="161"/>
      <c r="AF11" s="161">
        <v>30837400</v>
      </c>
      <c r="AG11" s="161"/>
      <c r="AH11" s="161"/>
      <c r="AI11" s="161"/>
      <c r="AJ11" s="304">
        <v>8171587423.0099993</v>
      </c>
      <c r="AK11" s="161"/>
      <c r="AL11" s="161">
        <v>1150093540</v>
      </c>
      <c r="AM11" s="161"/>
      <c r="AN11" s="161"/>
      <c r="AO11" s="158"/>
      <c r="AP11" s="214"/>
      <c r="AQ11" s="215">
        <f>C11+E11+G11+I11+K11+M11+O11+Q11+S11+U11+W11+Y11+AA11+AC11+AE11+AG11+AI11+AK11+AM11+AO11</f>
        <v>0</v>
      </c>
      <c r="AR11" s="215">
        <f>D11+F11+H11+J11+L11+N11+P11+R11+T11+V11+X11+Z11+AB11+AD11+AF11+AH11+AJ11+AL11+AN11+AP11</f>
        <v>44143750131.900002</v>
      </c>
      <c r="AS11" s="185"/>
      <c r="AT11" s="185"/>
    </row>
    <row r="12" spans="1:46" ht="12" customHeight="1" x14ac:dyDescent="0.25">
      <c r="A12" s="162">
        <v>2</v>
      </c>
      <c r="B12" s="163" t="s">
        <v>151</v>
      </c>
      <c r="C12" s="164"/>
      <c r="D12" s="203"/>
      <c r="E12" s="204"/>
      <c r="F12" s="166"/>
      <c r="G12" s="166">
        <v>27</v>
      </c>
      <c r="H12" s="166">
        <v>2549410225</v>
      </c>
      <c r="I12" s="166">
        <v>3</v>
      </c>
      <c r="J12" s="166">
        <v>194488000</v>
      </c>
      <c r="K12" s="166"/>
      <c r="L12" s="166"/>
      <c r="M12" s="166">
        <v>782</v>
      </c>
      <c r="N12" s="166">
        <v>2108657768.02</v>
      </c>
      <c r="O12" s="166">
        <v>2</v>
      </c>
      <c r="P12" s="166">
        <v>19580000</v>
      </c>
      <c r="Q12" s="166">
        <v>184</v>
      </c>
      <c r="R12" s="166">
        <v>846679427.98000002</v>
      </c>
      <c r="S12" s="166">
        <v>32</v>
      </c>
      <c r="T12" s="166">
        <v>1600379492</v>
      </c>
      <c r="U12" s="166"/>
      <c r="V12" s="166"/>
      <c r="W12" s="166">
        <v>20</v>
      </c>
      <c r="X12" s="166">
        <v>12798648078</v>
      </c>
      <c r="Y12" s="166"/>
      <c r="Z12" s="166"/>
      <c r="AA12" s="166"/>
      <c r="AB12" s="166"/>
      <c r="AC12" s="166">
        <v>3</v>
      </c>
      <c r="AD12" s="166">
        <v>341093000</v>
      </c>
      <c r="AE12" s="166">
        <v>2</v>
      </c>
      <c r="AF12" s="166">
        <v>395800000</v>
      </c>
      <c r="AG12" s="166">
        <v>7</v>
      </c>
      <c r="AH12" s="166">
        <v>33628950</v>
      </c>
      <c r="AI12" s="166"/>
      <c r="AJ12" s="166"/>
      <c r="AK12" s="166"/>
      <c r="AL12" s="166"/>
      <c r="AM12" s="166"/>
      <c r="AN12" s="166"/>
      <c r="AO12" s="168">
        <v>1</v>
      </c>
      <c r="AP12" s="203">
        <v>208794000</v>
      </c>
      <c r="AQ12" s="168">
        <f t="shared" ref="AQ12:AQ27" si="0">C12+E12+G12+I12+K12+M12+O12+Q12+S12+U12+W12+Y12+AA12+AC12+AE12+AG12+AI12+AK12+AM12+AO12</f>
        <v>1063</v>
      </c>
      <c r="AR12" s="168">
        <f t="shared" ref="AR12:AR59" si="1">D12+F12+H12+J12+L12+N12+P12+R12+T12+V12+X12+Z12+AB12+AD12+AF12+AH12+AJ12+AL12+AN12+AP12</f>
        <v>21097158941</v>
      </c>
      <c r="AS12" s="217">
        <v>780683400</v>
      </c>
      <c r="AT12" s="185">
        <f>AP12-AS12</f>
        <v>-571889400</v>
      </c>
    </row>
    <row r="13" spans="1:46" ht="12" customHeight="1" x14ac:dyDescent="0.25">
      <c r="A13" s="162">
        <v>3</v>
      </c>
      <c r="B13" s="169" t="s">
        <v>152</v>
      </c>
      <c r="C13" s="169">
        <v>1</v>
      </c>
      <c r="D13" s="166">
        <v>2962239000</v>
      </c>
      <c r="E13" s="166">
        <v>3</v>
      </c>
      <c r="F13" s="166">
        <v>2084595700</v>
      </c>
      <c r="G13" s="166">
        <v>18</v>
      </c>
      <c r="H13" s="166">
        <v>528002700</v>
      </c>
      <c r="I13" s="166"/>
      <c r="J13" s="166"/>
      <c r="K13" s="166"/>
      <c r="L13" s="166"/>
      <c r="M13" s="166">
        <v>235</v>
      </c>
      <c r="N13" s="166">
        <v>735360896</v>
      </c>
      <c r="O13" s="166">
        <v>2</v>
      </c>
      <c r="P13" s="166">
        <v>11906400</v>
      </c>
      <c r="Q13" s="166">
        <v>211</v>
      </c>
      <c r="R13" s="166">
        <v>5409863945</v>
      </c>
      <c r="S13" s="166">
        <v>4</v>
      </c>
      <c r="T13" s="166">
        <v>11102080</v>
      </c>
      <c r="U13" s="166"/>
      <c r="V13" s="166"/>
      <c r="W13" s="166">
        <v>41</v>
      </c>
      <c r="X13" s="170">
        <v>37302291553.169998</v>
      </c>
      <c r="Y13" s="170"/>
      <c r="Z13" s="166"/>
      <c r="AA13" s="166"/>
      <c r="AB13" s="166"/>
      <c r="AC13" s="166"/>
      <c r="AD13" s="166"/>
      <c r="AE13" s="166">
        <v>2</v>
      </c>
      <c r="AF13" s="166">
        <v>412431392</v>
      </c>
      <c r="AG13" s="166"/>
      <c r="AH13" s="166"/>
      <c r="AI13" s="166"/>
      <c r="AJ13" s="166"/>
      <c r="AK13" s="166"/>
      <c r="AL13" s="166"/>
      <c r="AM13" s="166"/>
      <c r="AN13" s="166"/>
      <c r="AO13" s="166">
        <v>1</v>
      </c>
      <c r="AP13" s="166">
        <v>461719650</v>
      </c>
      <c r="AQ13" s="168">
        <f t="shared" si="0"/>
        <v>518</v>
      </c>
      <c r="AR13" s="168">
        <f>D13+F13+H13+J13+L13+N13+P13+R13+T13+V13+X13+Z13+AB13+AD13+AF13+AH13+AJ13+AL13+AN13+AP13</f>
        <v>49919513316.169998</v>
      </c>
      <c r="AS13" s="217">
        <v>2618611000.0000019</v>
      </c>
      <c r="AT13" s="185"/>
    </row>
    <row r="14" spans="1:46" ht="12" customHeight="1" x14ac:dyDescent="0.25">
      <c r="A14" s="162">
        <v>4</v>
      </c>
      <c r="B14" s="171" t="s">
        <v>31</v>
      </c>
      <c r="C14" s="163"/>
      <c r="D14" s="166"/>
      <c r="E14" s="166"/>
      <c r="F14" s="166"/>
      <c r="G14" s="166"/>
      <c r="H14" s="166"/>
      <c r="I14" s="166">
        <v>57</v>
      </c>
      <c r="J14" s="166">
        <v>252357000</v>
      </c>
      <c r="K14" s="166"/>
      <c r="L14" s="166"/>
      <c r="M14" s="166">
        <v>49</v>
      </c>
      <c r="N14" s="166">
        <v>394383000</v>
      </c>
      <c r="O14" s="166">
        <v>3</v>
      </c>
      <c r="P14" s="166">
        <v>14960000</v>
      </c>
      <c r="Q14" s="166"/>
      <c r="R14" s="166"/>
      <c r="S14" s="166"/>
      <c r="T14" s="166"/>
      <c r="U14" s="166"/>
      <c r="V14" s="166"/>
      <c r="W14" s="166">
        <v>30</v>
      </c>
      <c r="X14" s="166">
        <v>13508701890</v>
      </c>
      <c r="Y14" s="205">
        <v>2</v>
      </c>
      <c r="Z14" s="166">
        <v>248973910</v>
      </c>
      <c r="AA14" s="166">
        <v>444</v>
      </c>
      <c r="AB14" s="166">
        <v>157405930498.79999</v>
      </c>
      <c r="AC14" s="166">
        <v>110</v>
      </c>
      <c r="AD14" s="166">
        <v>24028233273.939999</v>
      </c>
      <c r="AE14" s="166"/>
      <c r="AF14" s="166"/>
      <c r="AG14" s="166">
        <v>67</v>
      </c>
      <c r="AH14" s="166">
        <v>15157674999</v>
      </c>
      <c r="AI14" s="166">
        <v>1</v>
      </c>
      <c r="AJ14" s="166">
        <v>97800000</v>
      </c>
      <c r="AK14" s="166"/>
      <c r="AL14" s="166"/>
      <c r="AM14" s="166"/>
      <c r="AN14" s="166"/>
      <c r="AO14" s="166">
        <v>2</v>
      </c>
      <c r="AP14" s="166">
        <v>2323594817.4899998</v>
      </c>
      <c r="AQ14" s="168">
        <f t="shared" si="0"/>
        <v>765</v>
      </c>
      <c r="AR14" s="307">
        <f>D14+F14+H14+J14+L14+N14+P14+R14+T14+V14+X14+Z14+AB14+AD14+AF14+AH14+AJ14+AL14+AN14+AP14</f>
        <v>213432609389.22998</v>
      </c>
      <c r="AS14" s="217">
        <v>495231468.24000049</v>
      </c>
      <c r="AT14" s="185"/>
    </row>
    <row r="15" spans="1:46" ht="12" customHeight="1" x14ac:dyDescent="0.25">
      <c r="A15" s="162">
        <v>5</v>
      </c>
      <c r="B15" s="163" t="s">
        <v>32</v>
      </c>
      <c r="C15" s="163"/>
      <c r="D15" s="166"/>
      <c r="E15" s="166"/>
      <c r="F15" s="166"/>
      <c r="G15" s="166">
        <v>1</v>
      </c>
      <c r="H15" s="166">
        <v>178580000</v>
      </c>
      <c r="I15" s="166"/>
      <c r="J15" s="166"/>
      <c r="K15" s="166"/>
      <c r="L15" s="166"/>
      <c r="M15" s="166">
        <v>4</v>
      </c>
      <c r="N15" s="166">
        <v>53223500</v>
      </c>
      <c r="O15" s="166">
        <v>1</v>
      </c>
      <c r="P15" s="166">
        <v>29997000</v>
      </c>
      <c r="Q15" s="166"/>
      <c r="R15" s="166"/>
      <c r="S15" s="166"/>
      <c r="T15" s="166"/>
      <c r="U15" s="166"/>
      <c r="V15" s="166"/>
      <c r="W15" s="166">
        <v>2</v>
      </c>
      <c r="X15" s="166">
        <v>4710740813</v>
      </c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8">
        <f t="shared" si="0"/>
        <v>8</v>
      </c>
      <c r="AR15" s="168">
        <f t="shared" si="1"/>
        <v>4972541313</v>
      </c>
      <c r="AS15" s="185"/>
      <c r="AT15" s="185"/>
    </row>
    <row r="16" spans="1:46" ht="12" customHeight="1" x14ac:dyDescent="0.25">
      <c r="A16" s="162">
        <v>6</v>
      </c>
      <c r="B16" s="171" t="s">
        <v>33</v>
      </c>
      <c r="C16" s="163">
        <v>1</v>
      </c>
      <c r="D16" s="166">
        <v>2250528000</v>
      </c>
      <c r="E16" s="166"/>
      <c r="F16" s="166"/>
      <c r="G16" s="166">
        <v>2</v>
      </c>
      <c r="H16" s="166">
        <v>375000000</v>
      </c>
      <c r="I16" s="166">
        <v>1</v>
      </c>
      <c r="J16" s="166">
        <v>5335000</v>
      </c>
      <c r="K16" s="166"/>
      <c r="L16" s="166"/>
      <c r="M16" s="166">
        <v>16</v>
      </c>
      <c r="N16" s="166">
        <v>64213600</v>
      </c>
      <c r="O16" s="166">
        <v>16</v>
      </c>
      <c r="P16" s="166">
        <v>132940500</v>
      </c>
      <c r="Q16" s="166"/>
      <c r="R16" s="166"/>
      <c r="S16" s="166"/>
      <c r="T16" s="166"/>
      <c r="U16" s="166"/>
      <c r="V16" s="166"/>
      <c r="W16" s="166">
        <v>2</v>
      </c>
      <c r="X16" s="166">
        <v>523042000</v>
      </c>
      <c r="Y16" s="166">
        <v>160</v>
      </c>
      <c r="Z16" s="166">
        <v>187170500</v>
      </c>
      <c r="AA16" s="166"/>
      <c r="AB16" s="166"/>
      <c r="AC16" s="166"/>
      <c r="AD16" s="166"/>
      <c r="AE16" s="166">
        <v>7</v>
      </c>
      <c r="AF16" s="166">
        <v>947389000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8">
        <f t="shared" si="0"/>
        <v>205</v>
      </c>
      <c r="AR16" s="168">
        <f t="shared" si="1"/>
        <v>4485618600</v>
      </c>
      <c r="AS16" s="185"/>
      <c r="AT16" s="185"/>
    </row>
    <row r="17" spans="1:46" ht="12" customHeight="1" x14ac:dyDescent="0.25">
      <c r="A17" s="162">
        <v>7</v>
      </c>
      <c r="B17" s="171" t="s">
        <v>34</v>
      </c>
      <c r="C17" s="163"/>
      <c r="D17" s="166"/>
      <c r="E17" s="166"/>
      <c r="F17" s="166"/>
      <c r="G17" s="166">
        <v>2</v>
      </c>
      <c r="H17" s="166">
        <v>347040000</v>
      </c>
      <c r="I17" s="166"/>
      <c r="J17" s="166"/>
      <c r="K17" s="166"/>
      <c r="L17" s="166"/>
      <c r="M17" s="166">
        <v>73</v>
      </c>
      <c r="N17" s="166">
        <v>216970818.18000001</v>
      </c>
      <c r="O17" s="166">
        <v>16</v>
      </c>
      <c r="P17" s="166">
        <v>569772500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>
        <v>2</v>
      </c>
      <c r="AF17" s="166">
        <v>548990300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8">
        <f t="shared" si="0"/>
        <v>93</v>
      </c>
      <c r="AR17" s="168">
        <f t="shared" si="1"/>
        <v>1682773618.1800001</v>
      </c>
      <c r="AS17" s="185"/>
      <c r="AT17" s="185"/>
    </row>
    <row r="18" spans="1:46" ht="12" customHeight="1" x14ac:dyDescent="0.25">
      <c r="A18" s="162">
        <v>8</v>
      </c>
      <c r="B18" s="172" t="s">
        <v>35</v>
      </c>
      <c r="C18" s="173"/>
      <c r="D18" s="166"/>
      <c r="E18" s="166">
        <v>2</v>
      </c>
      <c r="F18" s="166">
        <v>85800000</v>
      </c>
      <c r="G18" s="166">
        <v>31</v>
      </c>
      <c r="H18" s="166">
        <v>337480000</v>
      </c>
      <c r="I18" s="166"/>
      <c r="J18" s="166"/>
      <c r="K18" s="166">
        <v>3</v>
      </c>
      <c r="L18" s="166">
        <v>8613000</v>
      </c>
      <c r="M18" s="166">
        <v>25</v>
      </c>
      <c r="N18" s="166">
        <v>236043368</v>
      </c>
      <c r="O18" s="166">
        <v>4</v>
      </c>
      <c r="P18" s="166">
        <v>27500000</v>
      </c>
      <c r="Q18" s="166"/>
      <c r="R18" s="166"/>
      <c r="S18" s="166">
        <v>2</v>
      </c>
      <c r="T18" s="166">
        <v>127000000</v>
      </c>
      <c r="U18" s="166"/>
      <c r="V18" s="166"/>
      <c r="W18" s="166">
        <v>3</v>
      </c>
      <c r="X18" s="166">
        <v>365174256</v>
      </c>
      <c r="Y18" s="166">
        <v>9</v>
      </c>
      <c r="Z18" s="166">
        <v>455384660</v>
      </c>
      <c r="AA18" s="166">
        <v>1</v>
      </c>
      <c r="AB18" s="166">
        <v>173299150</v>
      </c>
      <c r="AC18" s="166"/>
      <c r="AD18" s="166"/>
      <c r="AE18" s="166">
        <v>1</v>
      </c>
      <c r="AF18" s="166">
        <v>19266566</v>
      </c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8">
        <f t="shared" si="0"/>
        <v>81</v>
      </c>
      <c r="AR18" s="168">
        <f t="shared" si="1"/>
        <v>1835561000</v>
      </c>
      <c r="AS18" s="185"/>
      <c r="AT18" s="185"/>
    </row>
    <row r="19" spans="1:46" ht="12" customHeight="1" x14ac:dyDescent="0.25">
      <c r="A19" s="162">
        <v>9</v>
      </c>
      <c r="B19" s="163" t="s">
        <v>36</v>
      </c>
      <c r="C19" s="163"/>
      <c r="D19" s="166"/>
      <c r="E19" s="166"/>
      <c r="F19" s="166"/>
      <c r="G19" s="166">
        <v>1</v>
      </c>
      <c r="H19" s="166">
        <v>222040000</v>
      </c>
      <c r="I19" s="166"/>
      <c r="J19" s="166"/>
      <c r="K19" s="166"/>
      <c r="L19" s="166"/>
      <c r="M19" s="166">
        <v>55</v>
      </c>
      <c r="N19" s="166">
        <v>401138748</v>
      </c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8">
        <f t="shared" si="0"/>
        <v>56</v>
      </c>
      <c r="AR19" s="168">
        <f t="shared" si="1"/>
        <v>623178748</v>
      </c>
      <c r="AS19" s="185"/>
      <c r="AT19" s="185"/>
    </row>
    <row r="20" spans="1:46" ht="12" customHeight="1" x14ac:dyDescent="0.25">
      <c r="A20" s="162">
        <v>10</v>
      </c>
      <c r="B20" s="174" t="s">
        <v>37</v>
      </c>
      <c r="C20" s="174"/>
      <c r="D20" s="166"/>
      <c r="E20" s="166"/>
      <c r="F20" s="166"/>
      <c r="G20" s="166"/>
      <c r="H20" s="166"/>
      <c r="I20" s="166"/>
      <c r="J20" s="166"/>
      <c r="K20" s="166"/>
      <c r="L20" s="166"/>
      <c r="M20" s="166">
        <v>31</v>
      </c>
      <c r="N20" s="166">
        <v>167409300</v>
      </c>
      <c r="O20" s="166">
        <v>29</v>
      </c>
      <c r="P20" s="166">
        <v>142970000</v>
      </c>
      <c r="Q20" s="166"/>
      <c r="R20" s="166"/>
      <c r="S20" s="166"/>
      <c r="T20" s="166"/>
      <c r="U20" s="166"/>
      <c r="V20" s="166"/>
      <c r="W20" s="166">
        <v>6</v>
      </c>
      <c r="X20" s="166">
        <v>670234200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8">
        <f t="shared" si="0"/>
        <v>66</v>
      </c>
      <c r="AR20" s="168">
        <f t="shared" si="1"/>
        <v>980613500</v>
      </c>
      <c r="AS20" s="185"/>
      <c r="AT20" s="185"/>
    </row>
    <row r="21" spans="1:46" ht="12" customHeight="1" x14ac:dyDescent="0.25">
      <c r="A21" s="162">
        <v>11</v>
      </c>
      <c r="B21" s="175" t="s">
        <v>38</v>
      </c>
      <c r="C21" s="174"/>
      <c r="D21" s="166"/>
      <c r="E21" s="166"/>
      <c r="F21" s="166"/>
      <c r="G21" s="166">
        <v>1</v>
      </c>
      <c r="H21" s="166">
        <v>114400000</v>
      </c>
      <c r="I21" s="166"/>
      <c r="J21" s="166"/>
      <c r="K21" s="166"/>
      <c r="L21" s="166"/>
      <c r="M21" s="166">
        <v>16</v>
      </c>
      <c r="N21" s="166">
        <v>35510000</v>
      </c>
      <c r="O21" s="166">
        <v>2</v>
      </c>
      <c r="P21" s="166">
        <v>8965000</v>
      </c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>
        <v>1</v>
      </c>
      <c r="AF21" s="166">
        <v>11099000</v>
      </c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8">
        <f t="shared" si="0"/>
        <v>20</v>
      </c>
      <c r="AR21" s="168">
        <f t="shared" si="1"/>
        <v>169974000</v>
      </c>
      <c r="AS21" s="185" t="s">
        <v>139</v>
      </c>
      <c r="AT21" s="185"/>
    </row>
    <row r="22" spans="1:46" ht="12" customHeight="1" x14ac:dyDescent="0.25">
      <c r="A22" s="162">
        <v>12</v>
      </c>
      <c r="B22" s="176" t="s">
        <v>39</v>
      </c>
      <c r="C22" s="177"/>
      <c r="D22" s="166"/>
      <c r="E22" s="166"/>
      <c r="F22" s="166"/>
      <c r="G22" s="166">
        <v>2</v>
      </c>
      <c r="H22" s="166">
        <v>365690000</v>
      </c>
      <c r="I22" s="167"/>
      <c r="J22" s="178"/>
      <c r="K22" s="178"/>
      <c r="L22" s="178"/>
      <c r="M22" s="166">
        <v>9</v>
      </c>
      <c r="N22" s="166">
        <v>59978600</v>
      </c>
      <c r="O22" s="166">
        <v>1</v>
      </c>
      <c r="P22" s="166">
        <v>29975000</v>
      </c>
      <c r="Q22" s="166"/>
      <c r="R22" s="166"/>
      <c r="S22" s="166"/>
      <c r="T22" s="166"/>
      <c r="U22" s="166"/>
      <c r="V22" s="166"/>
      <c r="W22" s="167"/>
      <c r="X22" s="178"/>
      <c r="Y22" s="178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8">
        <f t="shared" si="0"/>
        <v>12</v>
      </c>
      <c r="AR22" s="168">
        <f t="shared" si="1"/>
        <v>455643600</v>
      </c>
      <c r="AS22" s="185"/>
      <c r="AT22" s="185"/>
    </row>
    <row r="23" spans="1:46" ht="12" customHeight="1" x14ac:dyDescent="0.25">
      <c r="A23" s="162">
        <v>13</v>
      </c>
      <c r="B23" s="179" t="s">
        <v>40</v>
      </c>
      <c r="C23" s="180"/>
      <c r="D23" s="181"/>
      <c r="E23" s="181"/>
      <c r="F23" s="166"/>
      <c r="G23" s="166">
        <v>2</v>
      </c>
      <c r="H23" s="166">
        <v>187441607</v>
      </c>
      <c r="I23" s="166"/>
      <c r="J23" s="166"/>
      <c r="K23" s="166"/>
      <c r="L23" s="166"/>
      <c r="M23" s="166">
        <v>8</v>
      </c>
      <c r="N23" s="166">
        <v>49979600</v>
      </c>
      <c r="O23" s="166"/>
      <c r="P23" s="166"/>
      <c r="Q23" s="166"/>
      <c r="R23" s="166"/>
      <c r="S23" s="166"/>
      <c r="T23" s="166"/>
      <c r="U23" s="166"/>
      <c r="V23" s="166"/>
      <c r="W23" s="166">
        <v>3</v>
      </c>
      <c r="X23" s="166">
        <v>7686768395</v>
      </c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8">
        <f t="shared" si="0"/>
        <v>13</v>
      </c>
      <c r="AR23" s="168">
        <f t="shared" si="1"/>
        <v>7924189602</v>
      </c>
      <c r="AS23" s="185"/>
      <c r="AT23" s="185"/>
    </row>
    <row r="24" spans="1:46" ht="12" customHeight="1" x14ac:dyDescent="0.25">
      <c r="A24" s="162">
        <v>14</v>
      </c>
      <c r="B24" s="182" t="s">
        <v>41</v>
      </c>
      <c r="C24" s="177"/>
      <c r="D24" s="166"/>
      <c r="E24" s="166">
        <v>1</v>
      </c>
      <c r="F24" s="166">
        <v>1980000</v>
      </c>
      <c r="G24" s="166"/>
      <c r="H24" s="166"/>
      <c r="I24" s="166"/>
      <c r="J24" s="166"/>
      <c r="K24" s="166">
        <v>2</v>
      </c>
      <c r="L24" s="166">
        <v>2035000</v>
      </c>
      <c r="M24" s="166">
        <v>71</v>
      </c>
      <c r="N24" s="166">
        <v>229362100</v>
      </c>
      <c r="O24" s="166">
        <v>6</v>
      </c>
      <c r="P24" s="166">
        <v>19382000</v>
      </c>
      <c r="Q24" s="166"/>
      <c r="R24" s="166"/>
      <c r="S24" s="166"/>
      <c r="T24" s="166"/>
      <c r="U24" s="166"/>
      <c r="V24" s="166"/>
      <c r="W24" s="166">
        <v>30</v>
      </c>
      <c r="X24" s="166">
        <v>6184141799.6099997</v>
      </c>
      <c r="Y24" s="166">
        <v>1</v>
      </c>
      <c r="Z24" s="166">
        <v>14793700.52</v>
      </c>
      <c r="AA24" s="166">
        <v>10</v>
      </c>
      <c r="AB24" s="166">
        <v>3268944082.9899998</v>
      </c>
      <c r="AC24" s="166"/>
      <c r="AD24" s="166"/>
      <c r="AE24" s="166"/>
      <c r="AF24" s="166"/>
      <c r="AG24" s="166">
        <v>1</v>
      </c>
      <c r="AH24" s="166">
        <v>8002500</v>
      </c>
      <c r="AI24" s="166"/>
      <c r="AJ24" s="166"/>
      <c r="AK24" s="166"/>
      <c r="AL24" s="166"/>
      <c r="AM24" s="166"/>
      <c r="AN24" s="166"/>
      <c r="AO24" s="166"/>
      <c r="AP24" s="166"/>
      <c r="AQ24" s="168">
        <f t="shared" si="0"/>
        <v>122</v>
      </c>
      <c r="AR24" s="168">
        <f t="shared" si="1"/>
        <v>9728641183.1199989</v>
      </c>
      <c r="AS24" s="185"/>
      <c r="AT24" s="185"/>
    </row>
    <row r="25" spans="1:46" ht="12" customHeight="1" x14ac:dyDescent="0.25">
      <c r="A25" s="162">
        <v>15</v>
      </c>
      <c r="B25" s="186" t="s">
        <v>153</v>
      </c>
      <c r="C25" s="169"/>
      <c r="D25" s="166"/>
      <c r="E25" s="166"/>
      <c r="F25" s="166"/>
      <c r="G25" s="166">
        <v>1</v>
      </c>
      <c r="H25" s="166">
        <v>63233333</v>
      </c>
      <c r="I25" s="166"/>
      <c r="J25" s="166"/>
      <c r="K25" s="166"/>
      <c r="L25" s="166"/>
      <c r="M25" s="166">
        <v>8</v>
      </c>
      <c r="N25" s="166">
        <v>54789000</v>
      </c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8">
        <f t="shared" si="0"/>
        <v>9</v>
      </c>
      <c r="AR25" s="168">
        <f t="shared" si="1"/>
        <v>118022333</v>
      </c>
      <c r="AS25" s="185"/>
      <c r="AT25" s="185"/>
    </row>
    <row r="26" spans="1:46" ht="12" customHeight="1" thickBot="1" x14ac:dyDescent="0.3">
      <c r="A26" s="162">
        <v>16</v>
      </c>
      <c r="B26" s="183" t="s">
        <v>154</v>
      </c>
      <c r="C26" s="169"/>
      <c r="D26" s="166"/>
      <c r="E26" s="168"/>
      <c r="F26" s="166"/>
      <c r="G26" s="121">
        <v>3</v>
      </c>
      <c r="H26" s="166">
        <v>502290000</v>
      </c>
      <c r="I26" s="166"/>
      <c r="J26" s="166"/>
      <c r="M26" s="168">
        <v>3</v>
      </c>
      <c r="N26" s="166">
        <v>9500000</v>
      </c>
      <c r="P26" s="166"/>
      <c r="U26" s="166"/>
      <c r="V26" s="166"/>
      <c r="W26" s="184"/>
      <c r="X26" s="166"/>
      <c r="Y26" s="166"/>
      <c r="Z26" s="166"/>
      <c r="AA26" s="166"/>
      <c r="AB26" s="166"/>
      <c r="AC26" s="166"/>
      <c r="AD26" s="166"/>
      <c r="AE26" s="166">
        <v>1</v>
      </c>
      <c r="AF26" s="306">
        <v>33980650</v>
      </c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8">
        <f t="shared" si="0"/>
        <v>7</v>
      </c>
      <c r="AR26" s="168">
        <f t="shared" si="1"/>
        <v>545770650</v>
      </c>
      <c r="AS26" s="185"/>
      <c r="AT26" s="185"/>
    </row>
    <row r="27" spans="1:46" ht="12" customHeight="1" x14ac:dyDescent="0.25">
      <c r="A27" s="162">
        <v>17</v>
      </c>
      <c r="B27" s="169" t="s">
        <v>155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>
        <v>4</v>
      </c>
      <c r="N27" s="203">
        <v>29920000</v>
      </c>
      <c r="O27" s="203"/>
      <c r="P27" s="203"/>
      <c r="Q27" s="203"/>
      <c r="R27" s="203"/>
      <c r="S27" s="203"/>
      <c r="T27" s="203"/>
      <c r="U27" s="203">
        <v>6</v>
      </c>
      <c r="V27" s="203">
        <v>9988000</v>
      </c>
      <c r="W27" s="203">
        <v>0</v>
      </c>
      <c r="X27" s="203">
        <v>0</v>
      </c>
      <c r="Y27" s="203"/>
      <c r="Z27" s="203"/>
      <c r="AA27" s="203">
        <v>8</v>
      </c>
      <c r="AB27" s="203">
        <v>5615274000</v>
      </c>
      <c r="AC27" s="203">
        <v>16</v>
      </c>
      <c r="AD27" s="203">
        <v>4206941000</v>
      </c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168">
        <f t="shared" si="0"/>
        <v>34</v>
      </c>
      <c r="AR27" s="168">
        <f t="shared" si="1"/>
        <v>9862123000</v>
      </c>
      <c r="AS27" s="185"/>
      <c r="AT27" s="185"/>
    </row>
    <row r="28" spans="1:46" ht="12" customHeight="1" x14ac:dyDescent="0.25">
      <c r="A28" s="162">
        <v>18</v>
      </c>
      <c r="B28" s="183" t="s">
        <v>156</v>
      </c>
      <c r="C28" s="169"/>
      <c r="D28" s="166"/>
      <c r="E28" s="166"/>
      <c r="F28" s="166"/>
      <c r="G28" s="166">
        <v>13</v>
      </c>
      <c r="H28" s="166">
        <v>1935830000</v>
      </c>
      <c r="I28" s="166"/>
      <c r="J28" s="166"/>
      <c r="K28" s="166">
        <v>2</v>
      </c>
      <c r="L28" s="166">
        <v>12320000</v>
      </c>
      <c r="M28" s="166">
        <v>131</v>
      </c>
      <c r="N28" s="166">
        <v>914252237</v>
      </c>
      <c r="O28" s="166">
        <v>8</v>
      </c>
      <c r="P28" s="166">
        <v>204491500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>
        <v>4</v>
      </c>
      <c r="AL28" s="166">
        <v>22110000</v>
      </c>
      <c r="AM28" s="166"/>
      <c r="AN28" s="166"/>
      <c r="AO28" s="166"/>
      <c r="AP28" s="166"/>
      <c r="AQ28" s="168">
        <f t="shared" ref="AQ28:AQ34" si="2">C28+E28+G28+I28+K28+M28+O28+Q28+S28+U28+W28+Y28+AA28+AC28+AE28+AG28+AI28+AK28+AM28+AO28</f>
        <v>158</v>
      </c>
      <c r="AR28" s="168">
        <f t="shared" si="1"/>
        <v>3089003737</v>
      </c>
      <c r="AS28" s="185"/>
      <c r="AT28" s="185"/>
    </row>
    <row r="29" spans="1:46" ht="12" customHeight="1" x14ac:dyDescent="0.25">
      <c r="A29" s="162">
        <v>19</v>
      </c>
      <c r="B29" s="163" t="s">
        <v>157</v>
      </c>
      <c r="C29" s="163"/>
      <c r="D29" s="166"/>
      <c r="E29" s="166"/>
      <c r="F29" s="166"/>
      <c r="G29" s="166">
        <v>3</v>
      </c>
      <c r="H29" s="166">
        <v>1168630000</v>
      </c>
      <c r="I29" s="166"/>
      <c r="J29" s="166"/>
      <c r="K29" s="166"/>
      <c r="L29" s="166"/>
      <c r="M29" s="166">
        <v>91</v>
      </c>
      <c r="N29" s="166">
        <v>355511860</v>
      </c>
      <c r="O29" s="166">
        <v>68</v>
      </c>
      <c r="P29" s="166">
        <v>650941950</v>
      </c>
      <c r="Q29" s="166"/>
      <c r="R29" s="166"/>
      <c r="S29" s="166"/>
      <c r="T29" s="166"/>
      <c r="U29" s="166"/>
      <c r="V29" s="166"/>
      <c r="W29" s="166">
        <v>0</v>
      </c>
      <c r="X29" s="166">
        <v>0</v>
      </c>
      <c r="Y29" s="166"/>
      <c r="Z29" s="166"/>
      <c r="AA29" s="166"/>
      <c r="AB29" s="166"/>
      <c r="AC29" s="166"/>
      <c r="AD29" s="166"/>
      <c r="AE29" s="166">
        <v>1</v>
      </c>
      <c r="AF29" s="166">
        <v>23500000</v>
      </c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8">
        <f t="shared" si="2"/>
        <v>163</v>
      </c>
      <c r="AR29" s="168">
        <f t="shared" si="1"/>
        <v>2198583810</v>
      </c>
      <c r="AS29" s="185"/>
      <c r="AT29" s="185"/>
    </row>
    <row r="30" spans="1:46" ht="12" customHeight="1" x14ac:dyDescent="0.25">
      <c r="A30" s="162">
        <v>20</v>
      </c>
      <c r="B30" s="172" t="s">
        <v>47</v>
      </c>
      <c r="C30" s="173">
        <v>2</v>
      </c>
      <c r="D30" s="166">
        <v>492500000</v>
      </c>
      <c r="E30" s="166">
        <v>1</v>
      </c>
      <c r="F30" s="166">
        <v>660000</v>
      </c>
      <c r="G30" s="123">
        <v>83</v>
      </c>
      <c r="H30" s="166">
        <v>10545665806</v>
      </c>
      <c r="I30" s="166"/>
      <c r="J30" s="166"/>
      <c r="K30" s="166"/>
      <c r="L30" s="166"/>
      <c r="M30" s="166">
        <v>197</v>
      </c>
      <c r="N30" s="166">
        <v>539461704.09000003</v>
      </c>
      <c r="O30" s="166">
        <v>10</v>
      </c>
      <c r="P30" s="166">
        <v>47643500</v>
      </c>
      <c r="Q30" s="166"/>
      <c r="R30" s="166"/>
      <c r="S30" s="166"/>
      <c r="T30" s="166"/>
      <c r="U30" s="166">
        <v>1</v>
      </c>
      <c r="V30" s="166">
        <v>36421000</v>
      </c>
      <c r="W30" s="166">
        <v>37</v>
      </c>
      <c r="X30" s="166">
        <v>3574665938.6599998</v>
      </c>
      <c r="Y30" s="166"/>
      <c r="Z30" s="166"/>
      <c r="AA30" s="166"/>
      <c r="AB30" s="166"/>
      <c r="AC30" s="166">
        <v>1</v>
      </c>
      <c r="AD30" s="166">
        <v>4000000</v>
      </c>
      <c r="AE30" s="166">
        <v>3</v>
      </c>
      <c r="AF30" s="166">
        <v>37014200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8">
        <f t="shared" si="2"/>
        <v>335</v>
      </c>
      <c r="AR30" s="168">
        <f t="shared" si="1"/>
        <v>15278032148.75</v>
      </c>
      <c r="AS30" s="185"/>
      <c r="AT30" s="185"/>
    </row>
    <row r="31" spans="1:46" ht="12" customHeight="1" x14ac:dyDescent="0.25">
      <c r="A31" s="162">
        <v>21</v>
      </c>
      <c r="B31" s="183" t="s">
        <v>48</v>
      </c>
      <c r="C31" s="169"/>
      <c r="D31" s="166"/>
      <c r="E31" s="166"/>
      <c r="F31" s="166"/>
      <c r="G31" s="166">
        <v>2</v>
      </c>
      <c r="H31" s="166">
        <v>356268000</v>
      </c>
      <c r="I31" s="166"/>
      <c r="J31" s="166"/>
      <c r="K31" s="166"/>
      <c r="L31" s="166"/>
      <c r="M31" s="166">
        <v>15</v>
      </c>
      <c r="N31" s="166">
        <v>57613900</v>
      </c>
      <c r="O31" s="166">
        <v>3</v>
      </c>
      <c r="P31" s="166">
        <v>9988000</v>
      </c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8">
        <f t="shared" si="2"/>
        <v>20</v>
      </c>
      <c r="AR31" s="168">
        <f t="shared" si="1"/>
        <v>423869900</v>
      </c>
      <c r="AS31" s="185">
        <f>AR31-H31</f>
        <v>67601900</v>
      </c>
      <c r="AT31" s="185"/>
    </row>
    <row r="32" spans="1:46" ht="12" customHeight="1" x14ac:dyDescent="0.25">
      <c r="A32" s="162">
        <v>22</v>
      </c>
      <c r="B32" s="183" t="s">
        <v>49</v>
      </c>
      <c r="C32" s="169"/>
      <c r="D32" s="166"/>
      <c r="E32" s="166"/>
      <c r="F32" s="166"/>
      <c r="G32" s="166">
        <v>1</v>
      </c>
      <c r="H32" s="166">
        <v>81300000</v>
      </c>
      <c r="I32" s="166"/>
      <c r="J32" s="166"/>
      <c r="K32" s="166"/>
      <c r="L32" s="166"/>
      <c r="M32" s="167">
        <v>38</v>
      </c>
      <c r="N32" s="185">
        <v>77415000</v>
      </c>
      <c r="O32" s="185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8">
        <f t="shared" si="2"/>
        <v>39</v>
      </c>
      <c r="AR32" s="168">
        <f t="shared" si="1"/>
        <v>158715000</v>
      </c>
      <c r="AS32" s="185"/>
      <c r="AT32" s="185"/>
    </row>
    <row r="33" spans="1:46" ht="12" customHeight="1" x14ac:dyDescent="0.25">
      <c r="A33" s="162">
        <v>23</v>
      </c>
      <c r="B33" s="169" t="s">
        <v>158</v>
      </c>
      <c r="C33" s="169"/>
      <c r="D33" s="166"/>
      <c r="E33" s="166"/>
      <c r="F33" s="166"/>
      <c r="G33" s="166">
        <v>3</v>
      </c>
      <c r="H33" s="166">
        <v>434950000</v>
      </c>
      <c r="I33" s="166"/>
      <c r="J33" s="166"/>
      <c r="K33" s="166"/>
      <c r="L33" s="166"/>
      <c r="M33" s="166">
        <v>13</v>
      </c>
      <c r="N33" s="166">
        <v>68034450</v>
      </c>
      <c r="O33" s="166"/>
      <c r="P33" s="166"/>
      <c r="Q33" s="166"/>
      <c r="R33" s="166"/>
      <c r="S33" s="166"/>
      <c r="T33" s="166"/>
      <c r="U33" s="166"/>
      <c r="V33" s="166"/>
      <c r="W33" s="166"/>
      <c r="X33" s="170"/>
      <c r="Y33" s="170"/>
      <c r="Z33" s="166"/>
      <c r="AA33" s="166"/>
      <c r="AB33" s="166"/>
      <c r="AC33" s="166"/>
      <c r="AD33" s="166"/>
      <c r="AE33" s="166"/>
      <c r="AF33" s="170"/>
      <c r="AG33" s="170"/>
      <c r="AH33" s="166"/>
      <c r="AI33" s="166"/>
      <c r="AJ33" s="166"/>
      <c r="AK33" s="166"/>
      <c r="AL33" s="166"/>
      <c r="AM33" s="166"/>
      <c r="AN33" s="166"/>
      <c r="AO33" s="166"/>
      <c r="AP33" s="166"/>
      <c r="AQ33" s="168">
        <f t="shared" si="2"/>
        <v>16</v>
      </c>
      <c r="AR33" s="168">
        <f t="shared" si="1"/>
        <v>502984450</v>
      </c>
      <c r="AS33" s="185"/>
      <c r="AT33" s="185"/>
    </row>
    <row r="34" spans="1:46" ht="12" customHeight="1" x14ac:dyDescent="0.25">
      <c r="A34" s="162">
        <v>24</v>
      </c>
      <c r="B34" s="175" t="s">
        <v>51</v>
      </c>
      <c r="C34" s="186"/>
      <c r="D34" s="187"/>
      <c r="E34" s="187"/>
      <c r="F34" s="166"/>
      <c r="G34" s="166"/>
      <c r="H34" s="166"/>
      <c r="I34" s="166"/>
      <c r="J34" s="166"/>
      <c r="K34" s="166"/>
      <c r="L34" s="166"/>
      <c r="M34" s="166">
        <v>19</v>
      </c>
      <c r="N34" s="166">
        <v>42709700</v>
      </c>
      <c r="O34" s="166">
        <v>2</v>
      </c>
      <c r="P34" s="166">
        <v>27885000</v>
      </c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8">
        <f t="shared" si="2"/>
        <v>21</v>
      </c>
      <c r="AR34" s="168">
        <f t="shared" si="1"/>
        <v>70594700</v>
      </c>
      <c r="AS34" s="185"/>
      <c r="AT34" s="185"/>
    </row>
    <row r="35" spans="1:46" ht="12" customHeight="1" x14ac:dyDescent="0.25">
      <c r="A35" s="162">
        <v>25</v>
      </c>
      <c r="B35" s="175" t="s">
        <v>52</v>
      </c>
      <c r="C35" s="174"/>
      <c r="D35" s="188"/>
      <c r="E35" s="188"/>
      <c r="F35" s="188"/>
      <c r="G35" s="188">
        <v>2</v>
      </c>
      <c r="H35" s="188">
        <v>231560000</v>
      </c>
      <c r="I35" s="188"/>
      <c r="J35" s="188"/>
      <c r="K35" s="188"/>
      <c r="L35" s="188"/>
      <c r="M35" s="188">
        <v>35</v>
      </c>
      <c r="N35" s="188">
        <v>165877552.91</v>
      </c>
      <c r="O35" s="188">
        <v>1</v>
      </c>
      <c r="P35" s="188">
        <v>7500000</v>
      </c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68">
        <v>395</v>
      </c>
      <c r="AR35" s="168">
        <f t="shared" si="1"/>
        <v>404937552.90999997</v>
      </c>
      <c r="AS35" s="218"/>
      <c r="AT35" s="185"/>
    </row>
    <row r="36" spans="1:46" ht="12" customHeight="1" x14ac:dyDescent="0.25">
      <c r="A36" s="162">
        <v>26</v>
      </c>
      <c r="B36" s="171" t="s">
        <v>159</v>
      </c>
      <c r="C36" s="163">
        <v>1</v>
      </c>
      <c r="D36" s="166">
        <v>213004000</v>
      </c>
      <c r="E36" s="166"/>
      <c r="F36" s="166"/>
      <c r="G36" s="166"/>
      <c r="H36" s="166"/>
      <c r="I36" s="166"/>
      <c r="J36" s="166"/>
      <c r="K36" s="166"/>
      <c r="L36" s="166"/>
      <c r="M36" s="166">
        <v>43</v>
      </c>
      <c r="N36" s="166">
        <v>164438900</v>
      </c>
      <c r="O36" s="166">
        <v>3</v>
      </c>
      <c r="P36" s="166">
        <v>19844000</v>
      </c>
      <c r="Q36" s="166"/>
      <c r="R36" s="166"/>
      <c r="S36" s="166"/>
      <c r="T36" s="166"/>
      <c r="U36" s="166"/>
      <c r="V36" s="166"/>
      <c r="W36" s="166">
        <v>4</v>
      </c>
      <c r="X36" s="166">
        <v>1197656627</v>
      </c>
      <c r="Y36" s="166"/>
      <c r="Z36" s="166"/>
      <c r="AA36" s="166">
        <v>2</v>
      </c>
      <c r="AB36" s="166">
        <v>104543500</v>
      </c>
      <c r="AC36" s="166">
        <v>2</v>
      </c>
      <c r="AD36" s="166">
        <v>165995000</v>
      </c>
      <c r="AE36" s="166">
        <v>1</v>
      </c>
      <c r="AF36" s="166">
        <v>4196500</v>
      </c>
      <c r="AG36" s="166"/>
      <c r="AH36" s="166"/>
      <c r="AI36" s="166"/>
      <c r="AJ36" s="166"/>
      <c r="AK36" s="166">
        <v>1</v>
      </c>
      <c r="AL36" s="166">
        <v>23045000</v>
      </c>
      <c r="AM36" s="166"/>
      <c r="AN36" s="166"/>
      <c r="AO36" s="166"/>
      <c r="AP36" s="166"/>
      <c r="AQ36" s="168">
        <f t="shared" ref="AQ36:AQ59" si="3">C36+E36+G36+I36+K36+M36+O36+Q36+S36+U36+W36+Y36+AA36+AC36+AE36+AG36+AI36+AK36+AM36+AO36</f>
        <v>57</v>
      </c>
      <c r="AR36" s="168">
        <f t="shared" si="1"/>
        <v>1892723527</v>
      </c>
      <c r="AS36" s="185"/>
      <c r="AT36" s="185"/>
    </row>
    <row r="37" spans="1:46" ht="12" customHeight="1" x14ac:dyDescent="0.25">
      <c r="A37" s="162">
        <v>27</v>
      </c>
      <c r="B37" s="163" t="s">
        <v>160</v>
      </c>
      <c r="C37" s="163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8">
        <f t="shared" si="3"/>
        <v>0</v>
      </c>
      <c r="AR37" s="168">
        <f t="shared" si="1"/>
        <v>0</v>
      </c>
      <c r="AS37" s="185"/>
      <c r="AT37" s="185"/>
    </row>
    <row r="38" spans="1:46" ht="12" customHeight="1" x14ac:dyDescent="0.25">
      <c r="A38" s="162">
        <v>28</v>
      </c>
      <c r="B38" s="163" t="s">
        <v>161</v>
      </c>
      <c r="C38" s="163"/>
      <c r="D38" s="166"/>
      <c r="E38" s="166"/>
      <c r="F38" s="166"/>
      <c r="G38" s="166"/>
      <c r="H38" s="166"/>
      <c r="I38" s="166"/>
      <c r="J38" s="166"/>
      <c r="K38" s="166"/>
      <c r="L38" s="166"/>
      <c r="M38" s="166">
        <v>27</v>
      </c>
      <c r="N38" s="166">
        <v>10800000</v>
      </c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8">
        <f t="shared" si="3"/>
        <v>27</v>
      </c>
      <c r="AR38" s="168">
        <f t="shared" si="1"/>
        <v>10800000</v>
      </c>
      <c r="AS38" s="185"/>
      <c r="AT38" s="185"/>
    </row>
    <row r="39" spans="1:46" ht="12" customHeight="1" x14ac:dyDescent="0.25">
      <c r="A39" s="162">
        <v>29</v>
      </c>
      <c r="B39" s="163" t="s">
        <v>162</v>
      </c>
      <c r="C39" s="163"/>
      <c r="D39" s="166"/>
      <c r="E39" s="166"/>
      <c r="F39" s="166"/>
      <c r="G39" s="166"/>
      <c r="H39" s="166"/>
      <c r="I39" s="166"/>
      <c r="J39" s="166"/>
      <c r="K39" s="166"/>
      <c r="L39" s="166"/>
      <c r="M39" s="166">
        <v>26</v>
      </c>
      <c r="N39" s="166">
        <v>37201750</v>
      </c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8">
        <f t="shared" si="3"/>
        <v>26</v>
      </c>
      <c r="AR39" s="168">
        <f t="shared" si="1"/>
        <v>37201750</v>
      </c>
      <c r="AS39" s="185"/>
      <c r="AT39" s="185"/>
    </row>
    <row r="40" spans="1:46" ht="12" customHeight="1" x14ac:dyDescent="0.25">
      <c r="A40" s="162">
        <v>30</v>
      </c>
      <c r="B40" s="163" t="s">
        <v>163</v>
      </c>
      <c r="C40" s="163"/>
      <c r="D40" s="166"/>
      <c r="E40" s="166"/>
      <c r="F40" s="166"/>
      <c r="G40" s="166"/>
      <c r="H40" s="166"/>
      <c r="I40" s="166"/>
      <c r="J40" s="166"/>
      <c r="K40" s="166"/>
      <c r="L40" s="166"/>
      <c r="M40" s="166">
        <v>6</v>
      </c>
      <c r="N40" s="166">
        <v>16321800</v>
      </c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8">
        <f t="shared" si="3"/>
        <v>6</v>
      </c>
      <c r="AR40" s="168">
        <f t="shared" si="1"/>
        <v>16321800</v>
      </c>
      <c r="AS40" s="185"/>
      <c r="AT40" s="185"/>
    </row>
    <row r="41" spans="1:46" ht="12" customHeight="1" x14ac:dyDescent="0.25">
      <c r="A41" s="162">
        <v>31</v>
      </c>
      <c r="B41" s="163" t="s">
        <v>164</v>
      </c>
      <c r="C41" s="163"/>
      <c r="D41" s="166"/>
      <c r="E41" s="166"/>
      <c r="F41" s="166"/>
      <c r="G41" s="166"/>
      <c r="H41" s="166"/>
      <c r="I41" s="166"/>
      <c r="J41" s="166"/>
      <c r="K41" s="166"/>
      <c r="L41" s="166"/>
      <c r="M41" s="166">
        <v>5</v>
      </c>
      <c r="N41" s="166">
        <v>21857000</v>
      </c>
      <c r="O41" s="166">
        <v>1</v>
      </c>
      <c r="P41" s="166">
        <v>7667000</v>
      </c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8">
        <f t="shared" si="3"/>
        <v>6</v>
      </c>
      <c r="AR41" s="168">
        <f t="shared" si="1"/>
        <v>29524000</v>
      </c>
      <c r="AS41" s="185"/>
      <c r="AT41" s="185"/>
    </row>
    <row r="42" spans="1:46" ht="12" customHeight="1" x14ac:dyDescent="0.25">
      <c r="A42" s="162">
        <v>32</v>
      </c>
      <c r="B42" s="164" t="s">
        <v>165</v>
      </c>
      <c r="C42" s="164"/>
      <c r="D42" s="166"/>
      <c r="E42" s="166"/>
      <c r="F42" s="166"/>
      <c r="G42" s="166"/>
      <c r="H42" s="166"/>
      <c r="I42" s="166"/>
      <c r="J42" s="166"/>
      <c r="K42" s="166"/>
      <c r="L42" s="166"/>
      <c r="M42" s="166">
        <v>1</v>
      </c>
      <c r="N42" s="166">
        <v>6985000</v>
      </c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8">
        <f t="shared" si="3"/>
        <v>1</v>
      </c>
      <c r="AR42" s="168">
        <f t="shared" si="1"/>
        <v>6985000</v>
      </c>
      <c r="AS42" s="185"/>
      <c r="AT42" s="185"/>
    </row>
    <row r="43" spans="1:46" ht="12" customHeight="1" x14ac:dyDescent="0.25">
      <c r="A43" s="162">
        <v>33</v>
      </c>
      <c r="B43" s="169" t="s">
        <v>166</v>
      </c>
      <c r="C43" s="169"/>
      <c r="D43" s="166"/>
      <c r="E43" s="166"/>
      <c r="F43" s="166"/>
      <c r="G43" s="166"/>
      <c r="H43" s="166"/>
      <c r="I43" s="166"/>
      <c r="J43" s="166"/>
      <c r="K43" s="166"/>
      <c r="L43" s="166"/>
      <c r="M43" s="166">
        <v>9</v>
      </c>
      <c r="N43" s="166">
        <v>11500000</v>
      </c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8">
        <f t="shared" si="3"/>
        <v>9</v>
      </c>
      <c r="AR43" s="168">
        <f t="shared" si="1"/>
        <v>11500000</v>
      </c>
      <c r="AS43" s="185"/>
      <c r="AT43" s="185"/>
    </row>
    <row r="44" spans="1:46" ht="12" customHeight="1" x14ac:dyDescent="0.25">
      <c r="A44" s="162">
        <v>34</v>
      </c>
      <c r="B44" s="163" t="s">
        <v>167</v>
      </c>
      <c r="C44" s="163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8">
        <f t="shared" si="3"/>
        <v>0</v>
      </c>
      <c r="AR44" s="168">
        <f t="shared" si="1"/>
        <v>0</v>
      </c>
      <c r="AS44" s="185"/>
      <c r="AT44" s="185"/>
    </row>
    <row r="45" spans="1:46" ht="12" customHeight="1" x14ac:dyDescent="0.25">
      <c r="A45" s="162">
        <v>35</v>
      </c>
      <c r="B45" s="169" t="s">
        <v>168</v>
      </c>
      <c r="C45" s="169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8">
        <f t="shared" si="3"/>
        <v>0</v>
      </c>
      <c r="AR45" s="168">
        <f t="shared" si="1"/>
        <v>0</v>
      </c>
      <c r="AS45" s="185"/>
      <c r="AT45" s="185"/>
    </row>
    <row r="46" spans="1:46" ht="12" customHeight="1" x14ac:dyDescent="0.25">
      <c r="A46" s="162">
        <v>36</v>
      </c>
      <c r="B46" s="163" t="s">
        <v>169</v>
      </c>
      <c r="C46" s="163"/>
      <c r="D46" s="166"/>
      <c r="E46" s="166"/>
      <c r="F46" s="166"/>
      <c r="G46" s="166"/>
      <c r="H46" s="166"/>
      <c r="I46" s="166"/>
      <c r="J46" s="166"/>
      <c r="K46" s="166"/>
      <c r="L46" s="166"/>
      <c r="M46" s="166">
        <v>3</v>
      </c>
      <c r="N46" s="166">
        <v>20000000</v>
      </c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8">
        <f t="shared" si="3"/>
        <v>3</v>
      </c>
      <c r="AR46" s="168">
        <f t="shared" si="1"/>
        <v>20000000</v>
      </c>
      <c r="AS46" s="185"/>
      <c r="AT46" s="185"/>
    </row>
    <row r="47" spans="1:46" ht="12" customHeight="1" x14ac:dyDescent="0.25">
      <c r="A47" s="162">
        <v>37</v>
      </c>
      <c r="B47" s="164" t="s">
        <v>170</v>
      </c>
      <c r="C47" s="164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8">
        <f t="shared" si="3"/>
        <v>0</v>
      </c>
      <c r="AR47" s="168">
        <f t="shared" si="1"/>
        <v>0</v>
      </c>
      <c r="AS47" s="185"/>
      <c r="AT47" s="185"/>
    </row>
    <row r="48" spans="1:46" ht="12" customHeight="1" x14ac:dyDescent="0.25">
      <c r="A48" s="162">
        <v>38</v>
      </c>
      <c r="B48" s="169" t="s">
        <v>171</v>
      </c>
      <c r="C48" s="169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8">
        <f t="shared" si="3"/>
        <v>0</v>
      </c>
      <c r="AR48" s="168">
        <f t="shared" si="1"/>
        <v>0</v>
      </c>
      <c r="AS48" s="185"/>
      <c r="AT48" s="185"/>
    </row>
    <row r="49" spans="1:46" ht="12" customHeight="1" x14ac:dyDescent="0.25">
      <c r="A49" s="162">
        <v>39</v>
      </c>
      <c r="B49" s="163" t="s">
        <v>172</v>
      </c>
      <c r="C49" s="163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8">
        <f t="shared" si="3"/>
        <v>0</v>
      </c>
      <c r="AR49" s="168">
        <f t="shared" si="1"/>
        <v>0</v>
      </c>
      <c r="AS49" s="185"/>
      <c r="AT49" s="185"/>
    </row>
    <row r="50" spans="1:46" ht="12" customHeight="1" x14ac:dyDescent="0.25">
      <c r="A50" s="162">
        <v>40</v>
      </c>
      <c r="B50" s="163" t="s">
        <v>173</v>
      </c>
      <c r="C50" s="16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8">
        <f t="shared" si="3"/>
        <v>0</v>
      </c>
      <c r="AR50" s="168">
        <f t="shared" si="1"/>
        <v>0</v>
      </c>
      <c r="AS50" s="185"/>
      <c r="AT50" s="185"/>
    </row>
    <row r="51" spans="1:46" ht="12" customHeight="1" x14ac:dyDescent="0.25">
      <c r="A51" s="162">
        <v>41</v>
      </c>
      <c r="B51" s="189" t="s">
        <v>174</v>
      </c>
      <c r="C51" s="189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8">
        <f t="shared" si="3"/>
        <v>0</v>
      </c>
      <c r="AR51" s="168">
        <f t="shared" si="1"/>
        <v>0</v>
      </c>
      <c r="AS51" s="185"/>
      <c r="AT51" s="185"/>
    </row>
    <row r="52" spans="1:46" ht="12" customHeight="1" x14ac:dyDescent="0.25">
      <c r="A52" s="162">
        <v>42</v>
      </c>
      <c r="B52" s="169" t="s">
        <v>175</v>
      </c>
      <c r="C52" s="169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8">
        <f t="shared" si="3"/>
        <v>0</v>
      </c>
      <c r="AR52" s="168">
        <f t="shared" si="1"/>
        <v>0</v>
      </c>
      <c r="AS52" s="185"/>
      <c r="AT52" s="185"/>
    </row>
    <row r="53" spans="1:46" ht="12" customHeight="1" x14ac:dyDescent="0.25">
      <c r="A53" s="162">
        <v>43</v>
      </c>
      <c r="B53" s="183" t="s">
        <v>70</v>
      </c>
      <c r="C53" s="164"/>
      <c r="D53" s="190"/>
      <c r="E53" s="191"/>
      <c r="F53" s="192"/>
      <c r="G53" s="192">
        <v>1</v>
      </c>
      <c r="H53" s="192">
        <v>108400000</v>
      </c>
      <c r="I53" s="192">
        <v>2</v>
      </c>
      <c r="J53" s="192">
        <v>10890000</v>
      </c>
      <c r="K53" s="192"/>
      <c r="L53" s="192"/>
      <c r="M53" s="192">
        <v>24</v>
      </c>
      <c r="N53" s="192">
        <v>87433000</v>
      </c>
      <c r="O53" s="192"/>
      <c r="P53" s="192"/>
      <c r="Q53" s="192"/>
      <c r="R53" s="192"/>
      <c r="S53" s="192"/>
      <c r="T53" s="192"/>
      <c r="U53" s="192"/>
      <c r="V53" s="192"/>
      <c r="W53" s="192">
        <v>1</v>
      </c>
      <c r="X53" s="192">
        <v>51578500</v>
      </c>
      <c r="Y53" s="192"/>
      <c r="Z53" s="192"/>
      <c r="AA53" s="192">
        <v>1</v>
      </c>
      <c r="AB53" s="192">
        <v>61834500</v>
      </c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68">
        <f t="shared" si="3"/>
        <v>29</v>
      </c>
      <c r="AR53" s="168">
        <f t="shared" si="1"/>
        <v>320136000</v>
      </c>
      <c r="AS53" s="185"/>
      <c r="AT53" s="185"/>
    </row>
    <row r="54" spans="1:46" ht="12" customHeight="1" x14ac:dyDescent="0.25">
      <c r="A54" s="162">
        <v>44</v>
      </c>
      <c r="B54" s="186" t="s">
        <v>71</v>
      </c>
      <c r="C54" s="186"/>
      <c r="D54" s="193"/>
      <c r="E54" s="193"/>
      <c r="F54" s="193"/>
      <c r="G54" s="193">
        <v>1</v>
      </c>
      <c r="H54" s="193">
        <v>251290000</v>
      </c>
      <c r="I54" s="193"/>
      <c r="J54" s="193"/>
      <c r="K54" s="193"/>
      <c r="L54" s="193"/>
      <c r="M54" s="193">
        <v>15</v>
      </c>
      <c r="N54" s="193">
        <v>74378300</v>
      </c>
      <c r="O54" s="193">
        <v>3</v>
      </c>
      <c r="P54" s="193">
        <v>6425100</v>
      </c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68">
        <f t="shared" si="3"/>
        <v>19</v>
      </c>
      <c r="AR54" s="168">
        <f t="shared" si="1"/>
        <v>332093400</v>
      </c>
      <c r="AS54" s="185"/>
      <c r="AT54" s="185">
        <f>AR54-H54</f>
        <v>80803400</v>
      </c>
    </row>
    <row r="55" spans="1:46" ht="12" customHeight="1" x14ac:dyDescent="0.25">
      <c r="A55" s="162">
        <v>45</v>
      </c>
      <c r="B55" s="194" t="s">
        <v>72</v>
      </c>
      <c r="C55" s="186"/>
      <c r="D55" s="166"/>
      <c r="E55" s="166"/>
      <c r="F55" s="166"/>
      <c r="G55" s="166">
        <v>2</v>
      </c>
      <c r="H55" s="166">
        <v>303340000</v>
      </c>
      <c r="I55" s="166"/>
      <c r="J55" s="166"/>
      <c r="K55" s="166"/>
      <c r="L55" s="166"/>
      <c r="M55" s="166">
        <v>33</v>
      </c>
      <c r="N55" s="166">
        <v>193728700</v>
      </c>
      <c r="O55" s="166">
        <v>2</v>
      </c>
      <c r="P55" s="166">
        <v>9487500</v>
      </c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8">
        <f t="shared" si="3"/>
        <v>37</v>
      </c>
      <c r="AR55" s="168">
        <f t="shared" si="1"/>
        <v>506556200</v>
      </c>
      <c r="AS55" s="185"/>
      <c r="AT55" s="185"/>
    </row>
    <row r="56" spans="1:46" ht="12" customHeight="1" x14ac:dyDescent="0.25">
      <c r="A56" s="162">
        <v>46</v>
      </c>
      <c r="B56" s="175" t="s">
        <v>73</v>
      </c>
      <c r="C56" s="174"/>
      <c r="D56" s="166"/>
      <c r="E56" s="166">
        <v>10</v>
      </c>
      <c r="F56" s="166">
        <v>191820000</v>
      </c>
      <c r="G56" s="166">
        <v>3</v>
      </c>
      <c r="H56" s="166">
        <v>196238466</v>
      </c>
      <c r="I56" s="166">
        <v>8</v>
      </c>
      <c r="J56" s="166">
        <v>61875000</v>
      </c>
      <c r="K56" s="166">
        <v>85</v>
      </c>
      <c r="L56" s="166">
        <v>1327958835</v>
      </c>
      <c r="M56" s="166">
        <v>76</v>
      </c>
      <c r="N56" s="166">
        <v>87065000</v>
      </c>
      <c r="O56" s="166"/>
      <c r="P56" s="166"/>
      <c r="Q56" s="166"/>
      <c r="R56" s="166"/>
      <c r="S56" s="166"/>
      <c r="T56" s="166"/>
      <c r="U56" s="166"/>
      <c r="V56" s="166"/>
      <c r="W56" s="166">
        <v>31</v>
      </c>
      <c r="X56" s="166">
        <v>4479944740.4299994</v>
      </c>
      <c r="Y56" s="166"/>
      <c r="Z56" s="166"/>
      <c r="AA56" s="166">
        <v>25</v>
      </c>
      <c r="AB56" s="166">
        <v>3273402545.0100002</v>
      </c>
      <c r="AC56" s="166">
        <v>61</v>
      </c>
      <c r="AD56" s="166">
        <v>6886142546.96</v>
      </c>
      <c r="AE56" s="166">
        <v>2</v>
      </c>
      <c r="AF56" s="166">
        <v>33918000</v>
      </c>
      <c r="AG56" s="166">
        <v>53</v>
      </c>
      <c r="AH56" s="166">
        <v>6190712347.4700003</v>
      </c>
      <c r="AI56" s="166"/>
      <c r="AJ56" s="166"/>
      <c r="AK56" s="166"/>
      <c r="AL56" s="166"/>
      <c r="AM56" s="166"/>
      <c r="AN56" s="166"/>
      <c r="AO56" s="166"/>
      <c r="AP56" s="166"/>
      <c r="AQ56" s="168">
        <f t="shared" si="3"/>
        <v>354</v>
      </c>
      <c r="AR56" s="168">
        <f t="shared" si="1"/>
        <v>22729077480.869999</v>
      </c>
      <c r="AS56" s="185" t="s">
        <v>139</v>
      </c>
      <c r="AT56" s="185"/>
    </row>
    <row r="57" spans="1:46" ht="12" customHeight="1" x14ac:dyDescent="0.25">
      <c r="A57" s="162">
        <v>47</v>
      </c>
      <c r="B57" s="171" t="s">
        <v>74</v>
      </c>
      <c r="C57" s="163">
        <v>5</v>
      </c>
      <c r="D57" s="166">
        <v>3263326182</v>
      </c>
      <c r="E57" s="166"/>
      <c r="F57" s="166"/>
      <c r="G57" s="166"/>
      <c r="H57" s="166"/>
      <c r="I57" s="166">
        <v>1</v>
      </c>
      <c r="J57" s="166">
        <v>79915000</v>
      </c>
      <c r="K57" s="166"/>
      <c r="L57" s="166"/>
      <c r="M57" s="166">
        <v>21</v>
      </c>
      <c r="N57" s="166">
        <v>96855000</v>
      </c>
      <c r="O57" s="166"/>
      <c r="P57" s="166"/>
      <c r="Q57" s="166"/>
      <c r="R57" s="166"/>
      <c r="S57" s="166"/>
      <c r="T57" s="166"/>
      <c r="U57" s="166"/>
      <c r="V57" s="166"/>
      <c r="W57" s="166">
        <v>17</v>
      </c>
      <c r="X57" s="166">
        <v>1133835532</v>
      </c>
      <c r="Y57" s="166"/>
      <c r="Z57" s="166"/>
      <c r="AA57" s="166">
        <v>416</v>
      </c>
      <c r="AB57" s="166">
        <v>50310418338</v>
      </c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8">
        <f t="shared" si="3"/>
        <v>460</v>
      </c>
      <c r="AR57" s="168">
        <f t="shared" si="1"/>
        <v>54884350052</v>
      </c>
      <c r="AS57" s="185"/>
      <c r="AT57" s="185"/>
    </row>
    <row r="58" spans="1:46" ht="12" customHeight="1" x14ac:dyDescent="0.25">
      <c r="A58" s="162">
        <v>48</v>
      </c>
      <c r="B58" s="163" t="s">
        <v>75</v>
      </c>
      <c r="C58" s="163"/>
      <c r="D58" s="166"/>
      <c r="E58" s="166"/>
      <c r="F58" s="166"/>
      <c r="G58" s="166"/>
      <c r="H58" s="166"/>
      <c r="I58" s="166">
        <v>11</v>
      </c>
      <c r="J58" s="166">
        <v>20600000</v>
      </c>
      <c r="K58" s="166"/>
      <c r="L58" s="166"/>
      <c r="M58" s="166">
        <v>3</v>
      </c>
      <c r="N58" s="166">
        <v>17315000</v>
      </c>
      <c r="O58" s="166"/>
      <c r="P58" s="166"/>
      <c r="Q58" s="166"/>
      <c r="R58" s="166"/>
      <c r="S58" s="166"/>
      <c r="T58" s="166"/>
      <c r="U58" s="166"/>
      <c r="V58" s="166"/>
      <c r="W58" s="166">
        <v>7</v>
      </c>
      <c r="X58" s="166">
        <v>933167000</v>
      </c>
      <c r="Y58" s="166"/>
      <c r="Z58" s="166"/>
      <c r="AA58" s="166"/>
      <c r="AB58" s="166"/>
      <c r="AC58" s="166">
        <v>11</v>
      </c>
      <c r="AD58" s="166">
        <v>1827387000</v>
      </c>
      <c r="AE58" s="166">
        <v>1</v>
      </c>
      <c r="AF58" s="166">
        <v>165420000</v>
      </c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8">
        <f t="shared" si="3"/>
        <v>33</v>
      </c>
      <c r="AR58" s="168">
        <f t="shared" si="1"/>
        <v>2963889000</v>
      </c>
      <c r="AS58" s="185"/>
      <c r="AT58" s="185"/>
    </row>
    <row r="59" spans="1:46" ht="12" customHeight="1" x14ac:dyDescent="0.25">
      <c r="A59" s="195" t="s">
        <v>27</v>
      </c>
      <c r="B59" s="196"/>
      <c r="C59" s="196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65"/>
      <c r="AP59" s="165"/>
      <c r="AQ59" s="216">
        <f t="shared" si="3"/>
        <v>0</v>
      </c>
      <c r="AR59" s="168">
        <f t="shared" si="1"/>
        <v>0</v>
      </c>
    </row>
    <row r="60" spans="1:46" ht="12" customHeight="1" x14ac:dyDescent="0.25">
      <c r="A60" s="198" t="s">
        <v>76</v>
      </c>
      <c r="B60" s="198"/>
      <c r="C60" s="198">
        <f>SUM(C11:C58)</f>
        <v>10</v>
      </c>
      <c r="D60" s="198">
        <f t="shared" ref="D60:AP60" si="4">SUM(D11:D58)</f>
        <v>9315347182</v>
      </c>
      <c r="E60" s="198">
        <f t="shared" si="4"/>
        <v>17</v>
      </c>
      <c r="F60" s="198">
        <f t="shared" si="4"/>
        <v>2406455700</v>
      </c>
      <c r="G60" s="198">
        <f t="shared" si="4"/>
        <v>205</v>
      </c>
      <c r="H60" s="198">
        <f t="shared" si="4"/>
        <v>22762206837</v>
      </c>
      <c r="I60" s="198">
        <f t="shared" si="4"/>
        <v>83</v>
      </c>
      <c r="J60" s="198">
        <f t="shared" si="4"/>
        <v>631740050</v>
      </c>
      <c r="K60" s="198">
        <f t="shared" si="4"/>
        <v>92</v>
      </c>
      <c r="L60" s="198">
        <f t="shared" si="4"/>
        <v>1366026835</v>
      </c>
      <c r="M60" s="198">
        <f t="shared" si="4"/>
        <v>2220</v>
      </c>
      <c r="N60" s="198">
        <f t="shared" si="4"/>
        <v>13497056890.200001</v>
      </c>
      <c r="O60" s="198">
        <f t="shared" si="4"/>
        <v>183</v>
      </c>
      <c r="P60" s="198">
        <f t="shared" si="4"/>
        <v>2737056779</v>
      </c>
      <c r="Q60" s="198">
        <f t="shared" si="4"/>
        <v>395</v>
      </c>
      <c r="R60" s="198">
        <f t="shared" si="4"/>
        <v>6256543372.9799995</v>
      </c>
      <c r="S60" s="198">
        <f t="shared" si="4"/>
        <v>38</v>
      </c>
      <c r="T60" s="198">
        <f t="shared" si="4"/>
        <v>1990845004</v>
      </c>
      <c r="U60" s="198">
        <f t="shared" si="4"/>
        <v>7</v>
      </c>
      <c r="V60" s="198">
        <f t="shared" si="4"/>
        <v>46409000</v>
      </c>
      <c r="W60" s="198">
        <f t="shared" si="4"/>
        <v>234</v>
      </c>
      <c r="X60" s="198">
        <f t="shared" si="4"/>
        <v>117089837564.75999</v>
      </c>
      <c r="Y60" s="198">
        <f t="shared" si="4"/>
        <v>172</v>
      </c>
      <c r="Z60" s="198">
        <f t="shared" si="4"/>
        <v>906322770.51999998</v>
      </c>
      <c r="AA60" s="198">
        <f t="shared" si="4"/>
        <v>907</v>
      </c>
      <c r="AB60" s="198">
        <f t="shared" si="4"/>
        <v>220213646614.79999</v>
      </c>
      <c r="AC60" s="198">
        <f t="shared" si="4"/>
        <v>204</v>
      </c>
      <c r="AD60" s="198">
        <f t="shared" si="4"/>
        <v>42133461598.900002</v>
      </c>
      <c r="AE60" s="198">
        <f t="shared" si="4"/>
        <v>24</v>
      </c>
      <c r="AF60" s="198">
        <f t="shared" si="4"/>
        <v>2663843008</v>
      </c>
      <c r="AG60" s="198">
        <f t="shared" si="4"/>
        <v>128</v>
      </c>
      <c r="AH60" s="198">
        <f t="shared" si="4"/>
        <v>21390018796.470001</v>
      </c>
      <c r="AI60" s="198">
        <f t="shared" si="4"/>
        <v>1</v>
      </c>
      <c r="AJ60" s="198">
        <f t="shared" si="4"/>
        <v>8269387423.0099993</v>
      </c>
      <c r="AK60" s="198">
        <f t="shared" si="4"/>
        <v>5</v>
      </c>
      <c r="AL60" s="198">
        <f t="shared" si="4"/>
        <v>1195248540</v>
      </c>
      <c r="AM60" s="198">
        <f t="shared" si="4"/>
        <v>0</v>
      </c>
      <c r="AN60" s="198">
        <f t="shared" si="4"/>
        <v>0</v>
      </c>
      <c r="AO60" s="198">
        <f t="shared" si="4"/>
        <v>4</v>
      </c>
      <c r="AP60" s="198">
        <f t="shared" si="4"/>
        <v>2994108467.4899998</v>
      </c>
      <c r="AQ60" s="199">
        <f>SUM(AQ11:AQ59)</f>
        <v>5286</v>
      </c>
      <c r="AR60" s="199">
        <f>SUM(AR11:AR59)</f>
        <v>477865562434.12994</v>
      </c>
    </row>
    <row r="61" spans="1:46" x14ac:dyDescent="0.25">
      <c r="A61" s="206"/>
      <c r="B61" s="206"/>
      <c r="C61" s="206"/>
      <c r="D61" s="200">
        <v>461670553474.09003</v>
      </c>
      <c r="E61" s="200"/>
      <c r="F61" s="201">
        <v>20647495938</v>
      </c>
      <c r="G61" s="201"/>
      <c r="H61" s="201">
        <v>76676989473.899994</v>
      </c>
      <c r="I61" s="201"/>
      <c r="J61" s="201">
        <v>15574128225</v>
      </c>
      <c r="K61" s="201"/>
      <c r="L61" s="201">
        <v>4260374025</v>
      </c>
      <c r="M61" s="201"/>
      <c r="N61" s="201">
        <v>121072170818.53001</v>
      </c>
      <c r="O61" s="201"/>
      <c r="P61" s="201">
        <v>18220857974.52</v>
      </c>
      <c r="Q61" s="201"/>
      <c r="R61" s="201">
        <v>68864750829.679993</v>
      </c>
      <c r="S61" s="201"/>
      <c r="T61" s="201">
        <v>28286244117.600002</v>
      </c>
      <c r="U61" s="201"/>
      <c r="V61" s="201">
        <v>759680660</v>
      </c>
      <c r="W61" s="201"/>
      <c r="X61" s="200">
        <v>704865578571</v>
      </c>
      <c r="Y61" s="200"/>
      <c r="Z61" s="200">
        <v>7662214656.0900002</v>
      </c>
      <c r="AA61" s="200"/>
      <c r="AB61" s="200">
        <v>882382272792.65002</v>
      </c>
      <c r="AC61" s="200"/>
      <c r="AD61" s="200">
        <v>120162547403.84</v>
      </c>
      <c r="AE61" s="200"/>
      <c r="AF61" s="200">
        <v>31337980623</v>
      </c>
      <c r="AG61" s="200"/>
      <c r="AH61" s="200">
        <v>134327106237.5</v>
      </c>
      <c r="AI61" s="200"/>
      <c r="AJ61" s="202">
        <v>43301521912.750008</v>
      </c>
      <c r="AK61" s="202"/>
      <c r="AL61" s="200">
        <v>7950455219.5</v>
      </c>
      <c r="AM61" s="200"/>
      <c r="AN61" s="200">
        <v>358147400</v>
      </c>
      <c r="AO61" s="200"/>
      <c r="AP61" s="200">
        <v>3894525868.2400026</v>
      </c>
      <c r="AQ61" s="200"/>
      <c r="AR61" s="200">
        <v>2752275596220.7798</v>
      </c>
    </row>
    <row r="62" spans="1:46" x14ac:dyDescent="0.25">
      <c r="A62" s="152"/>
      <c r="B62" s="152"/>
      <c r="C62" s="152"/>
      <c r="D62" s="153">
        <f>D61-D60</f>
        <v>452355206292.09003</v>
      </c>
      <c r="E62" s="153"/>
      <c r="F62" s="153">
        <f t="shared" ref="F62:AR62" si="5">F61-F60</f>
        <v>18241040238</v>
      </c>
      <c r="G62" s="153"/>
      <c r="H62" s="153">
        <f t="shared" si="5"/>
        <v>53914782636.899994</v>
      </c>
      <c r="I62" s="153"/>
      <c r="J62" s="153">
        <f t="shared" si="5"/>
        <v>14942388175</v>
      </c>
      <c r="K62" s="153"/>
      <c r="L62" s="153">
        <f t="shared" si="5"/>
        <v>2894347190</v>
      </c>
      <c r="M62" s="153"/>
      <c r="N62" s="153">
        <f t="shared" si="5"/>
        <v>107575113928.33002</v>
      </c>
      <c r="O62" s="153"/>
      <c r="P62" s="153">
        <f t="shared" si="5"/>
        <v>15483801195.52</v>
      </c>
      <c r="Q62" s="153"/>
      <c r="R62" s="153">
        <f t="shared" si="5"/>
        <v>62608207456.699997</v>
      </c>
      <c r="S62" s="153"/>
      <c r="T62" s="153">
        <f t="shared" si="5"/>
        <v>26295399113.600002</v>
      </c>
      <c r="U62" s="153"/>
      <c r="V62" s="153">
        <f t="shared" si="5"/>
        <v>713271660</v>
      </c>
      <c r="W62" s="153"/>
      <c r="X62" s="153">
        <f t="shared" si="5"/>
        <v>587775741006.23999</v>
      </c>
      <c r="Y62" s="153"/>
      <c r="Z62" s="153">
        <f t="shared" si="5"/>
        <v>6755891885.5699997</v>
      </c>
      <c r="AA62" s="153"/>
      <c r="AB62" s="153">
        <f t="shared" si="5"/>
        <v>662168626177.8501</v>
      </c>
      <c r="AC62" s="153"/>
      <c r="AD62" s="153">
        <f t="shared" si="5"/>
        <v>78029085804.940002</v>
      </c>
      <c r="AE62" s="153"/>
      <c r="AF62" s="153">
        <f t="shared" si="5"/>
        <v>28674137615</v>
      </c>
      <c r="AG62" s="153"/>
      <c r="AH62" s="153">
        <f t="shared" si="5"/>
        <v>112937087441.03</v>
      </c>
      <c r="AI62" s="153"/>
      <c r="AJ62" s="153">
        <f t="shared" si="5"/>
        <v>35032134489.740005</v>
      </c>
      <c r="AK62" s="153"/>
      <c r="AL62" s="153">
        <f t="shared" si="5"/>
        <v>6755206679.5</v>
      </c>
      <c r="AM62" s="153"/>
      <c r="AN62" s="153">
        <f t="shared" si="5"/>
        <v>358147400</v>
      </c>
      <c r="AO62" s="153"/>
      <c r="AP62" s="153">
        <f t="shared" si="5"/>
        <v>900417400.75000286</v>
      </c>
      <c r="AQ62" s="153"/>
      <c r="AR62" s="153">
        <f t="shared" si="5"/>
        <v>2274410033786.6499</v>
      </c>
    </row>
    <row r="63" spans="1:46" x14ac:dyDescent="0.25">
      <c r="A63" s="152"/>
      <c r="B63" s="152"/>
      <c r="C63" s="152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</row>
    <row r="64" spans="1:46" x14ac:dyDescent="0.25">
      <c r="A64" s="152"/>
      <c r="B64" s="152"/>
      <c r="C64" s="152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</row>
    <row r="65" spans="1:43" x14ac:dyDescent="0.25">
      <c r="A65" s="152"/>
      <c r="B65" s="152"/>
      <c r="C65" s="152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384" t="s">
        <v>77</v>
      </c>
      <c r="AK65" s="384"/>
      <c r="AL65" s="384"/>
      <c r="AM65" s="384"/>
      <c r="AN65" s="384"/>
      <c r="AO65" s="207"/>
      <c r="AP65" s="207"/>
      <c r="AQ65" s="207"/>
    </row>
    <row r="66" spans="1:43" x14ac:dyDescent="0.25">
      <c r="A66" s="152"/>
      <c r="B66" s="152"/>
      <c r="C66" s="152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384" t="s">
        <v>78</v>
      </c>
      <c r="AK66" s="384"/>
      <c r="AL66" s="384"/>
      <c r="AM66" s="384"/>
      <c r="AN66" s="384"/>
      <c r="AO66" s="207"/>
      <c r="AP66" s="207"/>
      <c r="AQ66" s="207"/>
    </row>
    <row r="67" spans="1:43" x14ac:dyDescent="0.25">
      <c r="A67" s="152"/>
      <c r="B67" s="152"/>
      <c r="C67" s="152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208"/>
      <c r="AK67" s="208"/>
      <c r="AL67" s="208"/>
      <c r="AM67" s="208"/>
      <c r="AN67" s="209"/>
      <c r="AO67" s="209"/>
      <c r="AP67" s="209"/>
      <c r="AQ67" s="209"/>
    </row>
    <row r="68" spans="1:43" x14ac:dyDescent="0.25">
      <c r="A68" s="152"/>
      <c r="B68" s="152"/>
      <c r="C68" s="152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208"/>
      <c r="AK68" s="208"/>
      <c r="AL68" s="208"/>
      <c r="AM68" s="208"/>
      <c r="AN68" s="209"/>
      <c r="AO68" s="209"/>
      <c r="AP68" s="209"/>
      <c r="AQ68" s="209"/>
    </row>
    <row r="69" spans="1:43" x14ac:dyDescent="0.25">
      <c r="A69" s="152"/>
      <c r="B69" s="152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208"/>
      <c r="AK69" s="208"/>
      <c r="AL69" s="208"/>
      <c r="AM69" s="208"/>
      <c r="AN69" s="209"/>
      <c r="AO69" s="209"/>
      <c r="AP69" s="209"/>
      <c r="AQ69" s="209"/>
    </row>
    <row r="70" spans="1:43" ht="15" x14ac:dyDescent="0.25">
      <c r="A70" s="152"/>
      <c r="B70" s="152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389" t="s">
        <v>79</v>
      </c>
      <c r="AK70" s="389"/>
      <c r="AL70" s="389"/>
      <c r="AM70" s="389"/>
      <c r="AN70" s="389"/>
      <c r="AO70" s="210"/>
      <c r="AP70" s="210"/>
      <c r="AQ70" s="210"/>
    </row>
    <row r="71" spans="1:43" x14ac:dyDescent="0.25">
      <c r="AJ71" s="384" t="s">
        <v>80</v>
      </c>
      <c r="AK71" s="384"/>
      <c r="AL71" s="384"/>
      <c r="AM71" s="384"/>
      <c r="AN71" s="384"/>
      <c r="AO71" s="207"/>
      <c r="AP71" s="207"/>
      <c r="AQ71" s="207"/>
    </row>
    <row r="72" spans="1:43" x14ac:dyDescent="0.25">
      <c r="AJ72" s="384" t="s">
        <v>81</v>
      </c>
      <c r="AK72" s="384"/>
      <c r="AL72" s="384"/>
      <c r="AM72" s="384"/>
      <c r="AN72" s="384"/>
      <c r="AO72" s="207"/>
      <c r="AP72" s="207"/>
      <c r="AQ72" s="207"/>
    </row>
  </sheetData>
  <mergeCells count="36">
    <mergeCell ref="O7:P8"/>
    <mergeCell ref="A3:AR3"/>
    <mergeCell ref="A4:AR4"/>
    <mergeCell ref="A6:A8"/>
    <mergeCell ref="B6:B8"/>
    <mergeCell ref="C6:D8"/>
    <mergeCell ref="F6:V6"/>
    <mergeCell ref="X6:Z6"/>
    <mergeCell ref="AB6:AH6"/>
    <mergeCell ref="E7:F8"/>
    <mergeCell ref="G7:H8"/>
    <mergeCell ref="I7:J8"/>
    <mergeCell ref="K7:L8"/>
    <mergeCell ref="M7:N8"/>
    <mergeCell ref="AA7:AB8"/>
    <mergeCell ref="AJ6:AN6"/>
    <mergeCell ref="AO6:AP6"/>
    <mergeCell ref="AQ6:AQ8"/>
    <mergeCell ref="AR6:AR8"/>
    <mergeCell ref="AO7:AP8"/>
    <mergeCell ref="Q7:R8"/>
    <mergeCell ref="S7:T8"/>
    <mergeCell ref="U7:V8"/>
    <mergeCell ref="W7:X8"/>
    <mergeCell ref="Y7:Z8"/>
    <mergeCell ref="AJ72:AN72"/>
    <mergeCell ref="AC7:AD8"/>
    <mergeCell ref="AE7:AF8"/>
    <mergeCell ref="AG7:AH8"/>
    <mergeCell ref="AI7:AJ8"/>
    <mergeCell ref="AK7:AL8"/>
    <mergeCell ref="AM7:AN8"/>
    <mergeCell ref="AJ65:AN65"/>
    <mergeCell ref="AJ66:AN66"/>
    <mergeCell ref="AJ70:AN70"/>
    <mergeCell ref="AJ71:AN71"/>
  </mergeCells>
  <pageMargins left="1.299212598425197" right="0" top="0.74803149606299213" bottom="0.74803149606299213" header="0.31496062992125984" footer="0.31496062992125984"/>
  <pageSetup paperSize="5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72"/>
  <sheetViews>
    <sheetView topLeftCell="B1" zoomScale="124" zoomScaleNormal="124" workbookViewId="0">
      <selection activeCell="AD5" sqref="AD5"/>
    </sheetView>
  </sheetViews>
  <sheetFormatPr defaultRowHeight="15" x14ac:dyDescent="0.25"/>
  <cols>
    <col min="1" max="1" width="6.7109375" customWidth="1"/>
    <col min="2" max="2" width="37.42578125" customWidth="1"/>
    <col min="3" max="3" width="4.140625" customWidth="1"/>
    <col min="4" max="4" width="10.7109375" customWidth="1"/>
    <col min="5" max="5" width="4" customWidth="1"/>
    <col min="6" max="6" width="10.140625" customWidth="1"/>
    <col min="7" max="7" width="4.85546875" customWidth="1"/>
    <col min="8" max="8" width="10.5703125" customWidth="1"/>
    <col min="9" max="9" width="4.42578125" customWidth="1"/>
    <col min="10" max="10" width="10.28515625" customWidth="1"/>
    <col min="11" max="11" width="4.42578125" customWidth="1"/>
    <col min="12" max="12" width="9.7109375" customWidth="1"/>
    <col min="13" max="13" width="4.7109375" customWidth="1"/>
    <col min="14" max="14" width="10.85546875" style="84" customWidth="1"/>
    <col min="15" max="15" width="4.5703125" customWidth="1"/>
    <col min="16" max="16" width="10.42578125" customWidth="1"/>
    <col min="17" max="17" width="4.28515625" customWidth="1"/>
    <col min="18" max="18" width="10.140625" customWidth="1"/>
    <col min="19" max="19" width="4.140625" customWidth="1"/>
    <col min="20" max="20" width="10.28515625" style="84" customWidth="1"/>
    <col min="21" max="21" width="3.140625" customWidth="1"/>
    <col min="22" max="22" width="8.85546875" customWidth="1"/>
    <col min="23" max="23" width="4.28515625" customWidth="1"/>
    <col min="24" max="24" width="10.85546875" style="84" customWidth="1"/>
    <col min="25" max="25" width="3.5703125" customWidth="1"/>
    <col min="26" max="26" width="9.5703125" customWidth="1"/>
    <col min="27" max="27" width="4.28515625" customWidth="1"/>
    <col min="28" max="28" width="11.85546875" customWidth="1"/>
    <col min="29" max="29" width="4.5703125" customWidth="1"/>
    <col min="30" max="30" width="10.85546875" customWidth="1"/>
    <col min="31" max="31" width="4" customWidth="1"/>
    <col min="32" max="32" width="9.85546875" customWidth="1"/>
    <col min="33" max="33" width="3.42578125" customWidth="1"/>
    <col min="34" max="34" width="10.7109375" customWidth="1"/>
    <col min="35" max="35" width="3.140625" customWidth="1"/>
    <col min="36" max="36" width="10.140625" customWidth="1"/>
    <col min="37" max="37" width="3.140625" customWidth="1"/>
    <col min="38" max="38" width="9.7109375" customWidth="1"/>
    <col min="39" max="39" width="2.7109375" customWidth="1"/>
    <col min="40" max="40" width="8.42578125" customWidth="1"/>
    <col min="41" max="41" width="3.140625" customWidth="1"/>
    <col min="42" max="42" width="9.42578125" customWidth="1"/>
    <col min="43" max="43" width="7.5703125" customWidth="1"/>
    <col min="44" max="44" width="14.7109375" customWidth="1"/>
    <col min="45" max="45" width="14" customWidth="1"/>
    <col min="46" max="46" width="12.28515625" bestFit="1" customWidth="1"/>
  </cols>
  <sheetData>
    <row r="1" spans="1:46" x14ac:dyDescent="0.25">
      <c r="N1" s="84">
        <v>53384853953.900002</v>
      </c>
      <c r="P1">
        <f>N1-N2</f>
        <v>53368214453.899994</v>
      </c>
      <c r="R1" s="149">
        <f>R2-P11</f>
        <v>0</v>
      </c>
      <c r="X1" s="84">
        <f>X11-X5</f>
        <v>0</v>
      </c>
      <c r="AB1">
        <v>404770774932.27002</v>
      </c>
      <c r="AD1">
        <f>AB2-AB1</f>
        <v>-25675000.270019531</v>
      </c>
      <c r="AJ1" s="84">
        <f>AJ11-AJ2</f>
        <v>13163499.999992371</v>
      </c>
    </row>
    <row r="2" spans="1:46" x14ac:dyDescent="0.25">
      <c r="N2" s="84">
        <f>N1-N11</f>
        <v>16639500.000007629</v>
      </c>
      <c r="R2">
        <v>8106713684</v>
      </c>
      <c r="AB2">
        <v>404745099932</v>
      </c>
      <c r="AF2">
        <v>25675000.270019501</v>
      </c>
      <c r="AH2" s="149">
        <f>BERTAMBAH!X11</f>
        <v>21969246241.889999</v>
      </c>
      <c r="AJ2">
        <v>43403192552.800003</v>
      </c>
    </row>
    <row r="3" spans="1:46" x14ac:dyDescent="0.25">
      <c r="A3" s="371" t="s">
        <v>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</row>
    <row r="4" spans="1:46" x14ac:dyDescent="0.25">
      <c r="A4" s="372" t="s">
        <v>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</row>
    <row r="5" spans="1:46" x14ac:dyDescent="0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94"/>
      <c r="O5" s="2"/>
      <c r="P5" s="2"/>
      <c r="Q5" s="2"/>
      <c r="R5" s="2"/>
      <c r="S5" s="2"/>
      <c r="T5" s="294"/>
      <c r="U5" s="2"/>
      <c r="V5" s="2"/>
      <c r="W5" s="2"/>
      <c r="X5" s="294">
        <v>315395575255.60999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6" x14ac:dyDescent="0.25">
      <c r="A6" s="373" t="s">
        <v>2</v>
      </c>
      <c r="B6" s="376" t="s">
        <v>5</v>
      </c>
      <c r="C6" s="360" t="s">
        <v>6</v>
      </c>
      <c r="D6" s="361"/>
      <c r="E6" s="79"/>
      <c r="F6" s="379"/>
      <c r="G6" s="379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76"/>
      <c r="X6" s="358"/>
      <c r="Y6" s="358"/>
      <c r="Z6" s="359"/>
      <c r="AA6" s="79"/>
      <c r="AB6" s="379" t="s">
        <v>7</v>
      </c>
      <c r="AC6" s="379"/>
      <c r="AD6" s="379"/>
      <c r="AE6" s="379"/>
      <c r="AF6" s="379"/>
      <c r="AG6" s="379"/>
      <c r="AH6" s="379"/>
      <c r="AI6" s="79"/>
      <c r="AJ6" s="358"/>
      <c r="AK6" s="358"/>
      <c r="AL6" s="358"/>
      <c r="AM6" s="358"/>
      <c r="AN6" s="359"/>
      <c r="AO6" s="360"/>
      <c r="AP6" s="361"/>
      <c r="AQ6" s="368" t="s">
        <v>85</v>
      </c>
      <c r="AR6" s="368" t="s">
        <v>8</v>
      </c>
    </row>
    <row r="7" spans="1:46" x14ac:dyDescent="0.25">
      <c r="A7" s="374"/>
      <c r="B7" s="377"/>
      <c r="C7" s="366"/>
      <c r="D7" s="367"/>
      <c r="E7" s="360" t="s">
        <v>9</v>
      </c>
      <c r="F7" s="361"/>
      <c r="G7" s="360" t="s">
        <v>10</v>
      </c>
      <c r="H7" s="361"/>
      <c r="I7" s="360" t="s">
        <v>11</v>
      </c>
      <c r="J7" s="361"/>
      <c r="K7" s="360" t="s">
        <v>12</v>
      </c>
      <c r="L7" s="361"/>
      <c r="M7" s="360" t="s">
        <v>13</v>
      </c>
      <c r="N7" s="361"/>
      <c r="O7" s="360" t="s">
        <v>14</v>
      </c>
      <c r="P7" s="361"/>
      <c r="Q7" s="360" t="s">
        <v>15</v>
      </c>
      <c r="R7" s="361"/>
      <c r="S7" s="360" t="s">
        <v>16</v>
      </c>
      <c r="T7" s="361"/>
      <c r="U7" s="380" t="s">
        <v>17</v>
      </c>
      <c r="V7" s="381"/>
      <c r="W7" s="360" t="s">
        <v>18</v>
      </c>
      <c r="X7" s="361"/>
      <c r="Y7" s="360" t="s">
        <v>19</v>
      </c>
      <c r="Z7" s="361"/>
      <c r="AA7" s="360" t="s">
        <v>20</v>
      </c>
      <c r="AB7" s="361"/>
      <c r="AC7" s="360" t="s">
        <v>21</v>
      </c>
      <c r="AD7" s="361"/>
      <c r="AE7" s="360" t="s">
        <v>22</v>
      </c>
      <c r="AF7" s="361"/>
      <c r="AG7" s="360" t="s">
        <v>23</v>
      </c>
      <c r="AH7" s="361"/>
      <c r="AI7" s="360" t="s">
        <v>24</v>
      </c>
      <c r="AJ7" s="361"/>
      <c r="AK7" s="360" t="s">
        <v>25</v>
      </c>
      <c r="AL7" s="361"/>
      <c r="AM7" s="360" t="s">
        <v>84</v>
      </c>
      <c r="AN7" s="361"/>
      <c r="AO7" s="366" t="s">
        <v>26</v>
      </c>
      <c r="AP7" s="367"/>
      <c r="AQ7" s="369"/>
      <c r="AR7" s="369"/>
    </row>
    <row r="8" spans="1:46" x14ac:dyDescent="0.25">
      <c r="A8" s="375"/>
      <c r="B8" s="378"/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63"/>
      <c r="O8" s="362"/>
      <c r="P8" s="363"/>
      <c r="Q8" s="362"/>
      <c r="R8" s="363"/>
      <c r="S8" s="362"/>
      <c r="T8" s="363"/>
      <c r="U8" s="382"/>
      <c r="V8" s="383"/>
      <c r="W8" s="362"/>
      <c r="X8" s="363"/>
      <c r="Y8" s="362"/>
      <c r="Z8" s="363"/>
      <c r="AA8" s="362"/>
      <c r="AB8" s="363"/>
      <c r="AC8" s="362"/>
      <c r="AD8" s="363"/>
      <c r="AE8" s="362"/>
      <c r="AF8" s="363"/>
      <c r="AG8" s="362"/>
      <c r="AH8" s="363"/>
      <c r="AI8" s="362"/>
      <c r="AJ8" s="363"/>
      <c r="AK8" s="362"/>
      <c r="AL8" s="363"/>
      <c r="AM8" s="362"/>
      <c r="AN8" s="363"/>
      <c r="AO8" s="362"/>
      <c r="AP8" s="363"/>
      <c r="AQ8" s="370"/>
      <c r="AR8" s="370"/>
    </row>
    <row r="9" spans="1:46" x14ac:dyDescent="0.25">
      <c r="A9" s="3"/>
      <c r="B9" s="3"/>
      <c r="C9" s="3" t="s">
        <v>83</v>
      </c>
      <c r="D9" s="5" t="s">
        <v>82</v>
      </c>
      <c r="E9" s="3" t="s">
        <v>83</v>
      </c>
      <c r="F9" s="5" t="s">
        <v>82</v>
      </c>
      <c r="G9" s="3" t="s">
        <v>83</v>
      </c>
      <c r="H9" s="5" t="s">
        <v>82</v>
      </c>
      <c r="I9" s="3" t="s">
        <v>83</v>
      </c>
      <c r="J9" s="5" t="s">
        <v>82</v>
      </c>
      <c r="K9" s="3" t="s">
        <v>83</v>
      </c>
      <c r="L9" s="5" t="s">
        <v>82</v>
      </c>
      <c r="M9" s="3" t="s">
        <v>83</v>
      </c>
      <c r="N9" s="295" t="s">
        <v>82</v>
      </c>
      <c r="O9" s="3" t="s">
        <v>83</v>
      </c>
      <c r="P9" s="5" t="s">
        <v>82</v>
      </c>
      <c r="Q9" s="3" t="s">
        <v>83</v>
      </c>
      <c r="R9" s="5" t="s">
        <v>82</v>
      </c>
      <c r="S9" s="3" t="s">
        <v>83</v>
      </c>
      <c r="T9" s="295" t="s">
        <v>82</v>
      </c>
      <c r="U9" s="3" t="s">
        <v>83</v>
      </c>
      <c r="V9" s="5" t="s">
        <v>82</v>
      </c>
      <c r="W9" s="3" t="s">
        <v>83</v>
      </c>
      <c r="X9" s="295" t="s">
        <v>82</v>
      </c>
      <c r="Y9" s="3" t="s">
        <v>83</v>
      </c>
      <c r="Z9" s="5" t="s">
        <v>82</v>
      </c>
      <c r="AA9" s="3" t="s">
        <v>83</v>
      </c>
      <c r="AB9" s="5" t="s">
        <v>82</v>
      </c>
      <c r="AC9" s="3" t="s">
        <v>83</v>
      </c>
      <c r="AD9" s="5" t="s">
        <v>82</v>
      </c>
      <c r="AE9" s="3" t="s">
        <v>83</v>
      </c>
      <c r="AF9" s="5" t="s">
        <v>82</v>
      </c>
      <c r="AG9" s="3" t="s">
        <v>83</v>
      </c>
      <c r="AH9" s="5" t="s">
        <v>82</v>
      </c>
      <c r="AI9" s="3" t="s">
        <v>83</v>
      </c>
      <c r="AJ9" s="5" t="s">
        <v>82</v>
      </c>
      <c r="AK9" s="3" t="s">
        <v>83</v>
      </c>
      <c r="AL9" s="5" t="s">
        <v>82</v>
      </c>
      <c r="AM9" s="3" t="s">
        <v>83</v>
      </c>
      <c r="AN9" s="5" t="s">
        <v>82</v>
      </c>
      <c r="AO9" s="3" t="s">
        <v>83</v>
      </c>
      <c r="AP9" s="5" t="s">
        <v>82</v>
      </c>
      <c r="AQ9" s="5"/>
      <c r="AR9" s="6"/>
    </row>
    <row r="10" spans="1:46" x14ac:dyDescent="0.25">
      <c r="A10" s="7" t="s">
        <v>27</v>
      </c>
      <c r="B10" s="8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296"/>
      <c r="O10" s="9"/>
      <c r="P10" s="9"/>
      <c r="Q10" s="9"/>
      <c r="R10" s="9"/>
      <c r="S10" s="9"/>
      <c r="T10" s="296"/>
      <c r="U10" s="9"/>
      <c r="V10" s="9"/>
      <c r="W10" s="9"/>
      <c r="X10" s="29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6" s="213" customFormat="1" ht="12" customHeight="1" x14ac:dyDescent="0.25">
      <c r="A11" s="211">
        <v>1</v>
      </c>
      <c r="B11" s="212" t="s">
        <v>28</v>
      </c>
      <c r="C11" s="33">
        <f>'SALDO AWAL'!E11-BERKURANG!E11+BERTAMBAH!C11</f>
        <v>341</v>
      </c>
      <c r="D11" s="33">
        <f>'SALDO AWAL'!F11-BERKURANG!F11+BERTAMBAH!D11</f>
        <v>25579689685</v>
      </c>
      <c r="E11" s="33">
        <f>'SALDO AWAL'!G11-BERKURANG!G11+BERTAMBAH!E11</f>
        <v>48</v>
      </c>
      <c r="F11" s="33">
        <f>'SALDO AWAL'!H11-BERKURANG!H11+BERTAMBAH!F11</f>
        <v>141825000</v>
      </c>
      <c r="G11" s="33">
        <f>'SALDO AWAL'!I11-BERKURANG!I11+BERTAMBAH!G11</f>
        <v>217</v>
      </c>
      <c r="H11" s="33">
        <f>'SALDO AWAL'!J11-BERKURANG!J11+BERTAMBAH!H11</f>
        <v>4010852700</v>
      </c>
      <c r="I11" s="33">
        <f>'SALDO AWAL'!K11-BERKURANG!K11+BERTAMBAH!I11</f>
        <v>1768</v>
      </c>
      <c r="J11" s="33">
        <f>'SALDO AWAL'!L11-BERKURANG!L11+BERTAMBAH!J11</f>
        <v>8839427961</v>
      </c>
      <c r="K11" s="33">
        <f>'SALDO AWAL'!M11-BERKURANG!M11+BERTAMBAH!K11</f>
        <v>49</v>
      </c>
      <c r="L11" s="33">
        <f>'SALDO AWAL'!N11-BERKURANG!N11+BERTAMBAH!L11</f>
        <v>49545000</v>
      </c>
      <c r="M11" s="33">
        <f>'SALDO AWAL'!O11-BERKURANG!O11+BERTAMBAH!M11</f>
        <v>72191</v>
      </c>
      <c r="N11" s="293">
        <f>'SALDO AWAL'!P11-BERKURANG!P11+BERTAMBAH!N11</f>
        <v>53368214453.899994</v>
      </c>
      <c r="O11" s="33">
        <f>'SALDO AWAL'!Q11-BERKURANG!Q11+BERTAMBAH!O11</f>
        <v>1078</v>
      </c>
      <c r="P11" s="33">
        <f>'SALDO AWAL'!R11-BERKURANG!R11+BERTAMBAH!P11</f>
        <v>8106713684</v>
      </c>
      <c r="Q11" s="33">
        <f>'SALDO AWAL'!S11-BERKURANG!S11+BERTAMBAH!Q11</f>
        <v>90</v>
      </c>
      <c r="R11" s="33">
        <f>'SALDO AWAL'!T11-BERKURANG!T11+BERTAMBAH!R11</f>
        <v>18162100</v>
      </c>
      <c r="S11" s="33">
        <f>'SALDO AWAL'!U11-BERKURANG!U11+BERTAMBAH!S11</f>
        <v>9162</v>
      </c>
      <c r="T11" s="293">
        <f>'SALDO AWAL'!V11-BERKURANG!V11+BERTAMBAH!T11</f>
        <v>16490202606.799999</v>
      </c>
      <c r="U11" s="33">
        <f>'SALDO AWAL'!W11-BERKURANG!W11+BERTAMBAH!U11</f>
        <v>22</v>
      </c>
      <c r="V11" s="33">
        <f>'SALDO AWAL'!X11-BERKURANG!X11+BERTAMBAH!V11</f>
        <v>550000</v>
      </c>
      <c r="W11" s="33">
        <f>'SALDO AWAL'!Y11-BERKURANG!Y11+BERTAMBAH!W11</f>
        <v>3594</v>
      </c>
      <c r="X11" s="293">
        <f>'SALDO AWAL'!Z11-BERKURANG!Z11+BERTAMBAH!X11</f>
        <v>315395575255.60999</v>
      </c>
      <c r="Y11" s="33">
        <f>'SALDO AWAL'!AA11-BERKURANG!AA11+BERTAMBAH!Y11</f>
        <v>2</v>
      </c>
      <c r="Z11" s="33">
        <f>'SALDO AWAL'!AB11-BERKURANG!AB11+BERTAMBAH!Z11</f>
        <v>97578653</v>
      </c>
      <c r="AA11" s="33">
        <f>'SALDO AWAL'!AC11-BERKURANG!AC11+BERTAMBAH!AA11</f>
        <v>4</v>
      </c>
      <c r="AB11" s="33">
        <f>'SALDO AWAL'!AD11-BERKURANG!AD11+BERTAMBAH!AB11</f>
        <v>20000000</v>
      </c>
      <c r="AC11" s="33">
        <f>'SALDO AWAL'!AE11-BERKURANG!AE11+BERTAMBAH!AC11</f>
        <v>11</v>
      </c>
      <c r="AD11" s="33">
        <f>'SALDO AWAL'!AF11-BERKURANG!AF11+BERTAMBAH!AD11</f>
        <v>7803116097.9400005</v>
      </c>
      <c r="AE11" s="33">
        <f>'SALDO AWAL'!AG11-BERKURANG!AG11+BERTAMBAH!AE11</f>
        <v>18</v>
      </c>
      <c r="AF11" s="33">
        <f>'SALDO AWAL'!AH11-BERKURANG!AH11+BERTAMBAH!AF11</f>
        <v>449386231</v>
      </c>
      <c r="AG11" s="33">
        <f>'SALDO AWAL'!AI11-BERKURANG!AI11+BERTAMBAH!AG11</f>
        <v>67</v>
      </c>
      <c r="AH11" s="33">
        <f>'SALDO AWAL'!AJ11-BERKURANG!AJ11+BERTAMBAH!AH11</f>
        <v>139638697</v>
      </c>
      <c r="AI11" s="33">
        <f>'SALDO AWAL'!AK11-BERKURANG!AK11+BERTAMBAH!AI11</f>
        <v>191341</v>
      </c>
      <c r="AJ11" s="293">
        <f>'SALDO AWAL'!AL11-BERKURANG!AL11+BERTAMBAH!AJ11</f>
        <v>43416356052.799995</v>
      </c>
      <c r="AK11" s="33">
        <f>'SALDO AWAL'!AM11-BERKURANG!AM11+BERTAMBAH!AK11</f>
        <v>1455</v>
      </c>
      <c r="AL11" s="33">
        <f>'SALDO AWAL'!AN11-BERKURANG!AN11+BERTAMBAH!AL11</f>
        <v>5879469126</v>
      </c>
      <c r="AM11" s="33">
        <f>'SALDO AWAL'!AO11-BERKURANG!AO11+BERTAMBAH!AM11</f>
        <v>0</v>
      </c>
      <c r="AN11" s="33">
        <f>'SALDO AWAL'!AP11-BERKURANG!AP11+BERTAMBAH!AN11</f>
        <v>27338300</v>
      </c>
      <c r="AO11" s="33">
        <f>'SALDO AWAL'!AQ11-BERKURANG!AQ11+BERTAMBAH!AO11</f>
        <v>0</v>
      </c>
      <c r="AP11" s="33">
        <f>'SALDO AWAL'!AR11-BERKURANG!AR11+BERTAMBAH!AP11</f>
        <v>0</v>
      </c>
      <c r="AQ11" s="41">
        <f>C11+E11+G11+I11+K11+M11+O11+Q11+S11+U11+W11+Y11+AA11+AC11+AE11+AG11+AI11+AK11+AM11+AO11</f>
        <v>281458</v>
      </c>
      <c r="AR11" s="222">
        <f>D11+F11+H11+J11+L11+N11+P11+R11+T11+V11+X11+Z11+AB11+AD11+AF11+AH11+AJ11+AL11+AN11+AP11</f>
        <v>489833641604.04999</v>
      </c>
      <c r="AS11" s="13"/>
      <c r="AT11" s="14"/>
    </row>
    <row r="12" spans="1:46" ht="12" customHeight="1" x14ac:dyDescent="0.25">
      <c r="A12" s="10">
        <v>2</v>
      </c>
      <c r="B12" s="11" t="s">
        <v>29</v>
      </c>
      <c r="C12" s="32">
        <f>'SALDO AWAL'!E12-BERKURANG!E12+BERTAMBAH!C12</f>
        <v>36</v>
      </c>
      <c r="D12" s="32">
        <f>'SALDO AWAL'!F12-BERKURANG!F12+BERTAMBAH!D12</f>
        <v>4525877625</v>
      </c>
      <c r="E12" s="32">
        <f>'SALDO AWAL'!G12-BERKURANG!G12+BERTAMBAH!E12</f>
        <v>17</v>
      </c>
      <c r="F12" s="32">
        <f>'SALDO AWAL'!H12-BERKURANG!H12+BERTAMBAH!F12</f>
        <v>244248050</v>
      </c>
      <c r="G12" s="32">
        <f>'SALDO AWAL'!I12-BERKURANG!I12+BERTAMBAH!G12</f>
        <v>391</v>
      </c>
      <c r="H12" s="32">
        <f>'SALDO AWAL'!J12-BERKURANG!J12+BERTAMBAH!H12</f>
        <v>16625198824.9</v>
      </c>
      <c r="I12" s="32">
        <f>'SALDO AWAL'!K12-BERKURANG!K12+BERTAMBAH!I12</f>
        <v>4</v>
      </c>
      <c r="J12" s="32">
        <f>'SALDO AWAL'!L12-BERKURANG!L12+BERTAMBAH!J12</f>
        <v>265036500</v>
      </c>
      <c r="K12" s="32">
        <f>'SALDO AWAL'!M12-BERKURANG!M12+BERTAMBAH!K12</f>
        <v>0</v>
      </c>
      <c r="L12" s="32">
        <f>'SALDO AWAL'!N12-BERKURANG!N12+BERTAMBAH!L12</f>
        <v>0</v>
      </c>
      <c r="M12" s="32">
        <f>'SALDO AWAL'!O12-BERKURANG!O12+BERTAMBAH!M12</f>
        <v>6297</v>
      </c>
      <c r="N12" s="297">
        <f>'SALDO AWAL'!P12-BERKURANG!P12+BERTAMBAH!N12</f>
        <v>10074091013.6</v>
      </c>
      <c r="O12" s="32">
        <f>'SALDO AWAL'!Q12-BERKURANG!Q12+BERTAMBAH!O12</f>
        <v>267</v>
      </c>
      <c r="P12" s="32">
        <f>'SALDO AWAL'!R12-BERKURANG!R12+BERTAMBAH!P12</f>
        <v>1098515120</v>
      </c>
      <c r="Q12" s="32">
        <f>'SALDO AWAL'!S12-BERKURANG!S12+BERTAMBAH!Q12</f>
        <v>15186</v>
      </c>
      <c r="R12" s="32">
        <f>'SALDO AWAL'!T12-BERKURANG!T12+BERTAMBAH!R12</f>
        <v>32063412436.999996</v>
      </c>
      <c r="S12" s="32">
        <f>'SALDO AWAL'!U12-BERKURANG!U12+BERTAMBAH!S12</f>
        <v>413</v>
      </c>
      <c r="T12" s="297">
        <f>'SALDO AWAL'!V12-BERKURANG!V12+BERTAMBAH!T12</f>
        <v>7174826968.9400005</v>
      </c>
      <c r="U12" s="32">
        <f>'SALDO AWAL'!W12-BERKURANG!W12+BERTAMBAH!U12</f>
        <v>1</v>
      </c>
      <c r="V12" s="32">
        <f>'SALDO AWAL'!X12-BERKURANG!X12+BERTAMBAH!V12</f>
        <v>19415000</v>
      </c>
      <c r="W12" s="32">
        <f>'SALDO AWAL'!Y12-BERKURANG!Y12+BERTAMBAH!W12</f>
        <v>334</v>
      </c>
      <c r="X12" s="297">
        <f>'SALDO AWAL'!Z12-BERKURANG!Z12+BERTAMBAH!X12</f>
        <v>57964755732.800003</v>
      </c>
      <c r="Y12" s="32">
        <f>'SALDO AWAL'!AA12-BERKURANG!AA12+BERTAMBAH!Y12</f>
        <v>0</v>
      </c>
      <c r="Z12" s="32">
        <f>'SALDO AWAL'!AB12-BERKURANG!AB12+BERTAMBAH!Z12</f>
        <v>0</v>
      </c>
      <c r="AA12" s="32">
        <f>'SALDO AWAL'!AC12-BERKURANG!AC12+BERTAMBAH!AA12</f>
        <v>1</v>
      </c>
      <c r="AB12" s="32">
        <f>'SALDO AWAL'!AD12-BERKURANG!AD12+BERTAMBAH!AB12</f>
        <v>88010744</v>
      </c>
      <c r="AC12" s="32">
        <f>'SALDO AWAL'!AE12-BERKURANG!AE12+BERTAMBAH!AC12</f>
        <v>4</v>
      </c>
      <c r="AD12" s="32">
        <f>'SALDO AWAL'!AF12-BERKURANG!AF12+BERTAMBAH!AD12</f>
        <v>430438400</v>
      </c>
      <c r="AE12" s="32">
        <f>'SALDO AWAL'!AG12-BERKURANG!AG12+BERTAMBAH!AE12</f>
        <v>15</v>
      </c>
      <c r="AF12" s="32">
        <f>'SALDO AWAL'!AH12-BERKURANG!AH12+BERTAMBAH!AF12</f>
        <v>512576210</v>
      </c>
      <c r="AG12" s="32">
        <f>'SALDO AWAL'!AI12-BERKURANG!AI12+BERTAMBAH!AG12</f>
        <v>7</v>
      </c>
      <c r="AH12" s="32">
        <f>'SALDO AWAL'!AJ12-BERKURANG!AJ12+BERTAMBAH!AH12</f>
        <v>33628950</v>
      </c>
      <c r="AI12" s="32">
        <f>'SALDO AWAL'!AK12-BERKURANG!AK12+BERTAMBAH!AI12</f>
        <v>0</v>
      </c>
      <c r="AJ12" s="32">
        <f>'SALDO AWAL'!AL12-BERKURANG!AL12+BERTAMBAH!AJ12</f>
        <v>0</v>
      </c>
      <c r="AK12" s="32">
        <f>'SALDO AWAL'!AM12-BERKURANG!AM12+BERTAMBAH!AK12</f>
        <v>1</v>
      </c>
      <c r="AL12" s="32">
        <f>'SALDO AWAL'!AN12-BERKURANG!AN12+BERTAMBAH!AL12</f>
        <v>7500000</v>
      </c>
      <c r="AM12" s="32">
        <f>'SALDO AWAL'!AO12-BERKURANG!AO12+BERTAMBAH!AM12</f>
        <v>0</v>
      </c>
      <c r="AN12" s="32">
        <f>'SALDO AWAL'!AP12-BERKURANG!AP12+BERTAMBAH!AN12</f>
        <v>0</v>
      </c>
      <c r="AO12" s="32">
        <f>'SALDO AWAL'!AQ12-BERKURANG!AQ12+BERTAMBAH!AO12</f>
        <v>3</v>
      </c>
      <c r="AP12" s="32">
        <f>'SALDO AWAL'!AR12-BERKURANG!AR12+BERTAMBAH!AP12</f>
        <v>989477400</v>
      </c>
      <c r="AQ12" s="60">
        <f t="shared" ref="AQ12:AQ27" si="0">C12+E12+G12+I12+K12+M12+O12+Q12+S12+U12+W12+Y12+AA12+AC12+AE12+AG12+AI12+AK12+AM12+AO12</f>
        <v>22977</v>
      </c>
      <c r="AR12" s="223">
        <f t="shared" ref="AR12:AR58" si="1">D12+F12+H12+J12+L12+N12+P12+R12+T12+V12+X12+Z12+AB12+AD12+AF12+AH12+AJ12+AL12+AN12+AP12</f>
        <v>132117008976.24001</v>
      </c>
      <c r="AS12" s="220">
        <v>780683400</v>
      </c>
      <c r="AT12" s="14">
        <f>AP12-AS12</f>
        <v>208794000</v>
      </c>
    </row>
    <row r="13" spans="1:46" ht="12" customHeight="1" x14ac:dyDescent="0.25">
      <c r="A13" s="10">
        <v>3</v>
      </c>
      <c r="B13" s="16" t="s">
        <v>30</v>
      </c>
      <c r="C13" s="32">
        <f>'SALDO AWAL'!E13-BERKURANG!E13+BERTAMBAH!C13</f>
        <v>5</v>
      </c>
      <c r="D13" s="32">
        <f>'SALDO AWAL'!F13-BERKURANG!F13+BERTAMBAH!D13</f>
        <v>8698386000</v>
      </c>
      <c r="E13" s="32">
        <f>'SALDO AWAL'!G13-BERKURANG!G13+BERTAMBAH!E13</f>
        <v>27</v>
      </c>
      <c r="F13" s="32">
        <f>'SALDO AWAL'!H13-BERKURANG!H13+BERTAMBAH!F13</f>
        <v>5938611200</v>
      </c>
      <c r="G13" s="32">
        <f>'SALDO AWAL'!I13-BERKURANG!I13+BERTAMBAH!G13</f>
        <v>61</v>
      </c>
      <c r="H13" s="32">
        <f>'SALDO AWAL'!J13-BERKURANG!J13+BERTAMBAH!H13</f>
        <v>4056732944</v>
      </c>
      <c r="I13" s="32">
        <f>'SALDO AWAL'!K13-BERKURANG!K13+BERTAMBAH!I13</f>
        <v>19</v>
      </c>
      <c r="J13" s="32">
        <f>'SALDO AWAL'!L13-BERKURANG!L13+BERTAMBAH!J13</f>
        <v>78174796</v>
      </c>
      <c r="K13" s="32">
        <f>'SALDO AWAL'!M13-BERKURANG!M13+BERTAMBAH!K13</f>
        <v>3</v>
      </c>
      <c r="L13" s="32">
        <f>'SALDO AWAL'!N13-BERKURANG!N13+BERTAMBAH!L13</f>
        <v>4790000</v>
      </c>
      <c r="M13" s="32">
        <f>'SALDO AWAL'!O13-BERKURANG!O13+BERTAMBAH!M13</f>
        <v>2694</v>
      </c>
      <c r="N13" s="297">
        <f>'SALDO AWAL'!P13-BERKURANG!P13+BERTAMBAH!N13</f>
        <v>6981438976.9300003</v>
      </c>
      <c r="O13" s="32">
        <f>'SALDO AWAL'!Q13-BERKURANG!Q13+BERTAMBAH!O13</f>
        <v>103</v>
      </c>
      <c r="P13" s="32">
        <f>'SALDO AWAL'!R13-BERKURANG!R13+BERTAMBAH!P13</f>
        <v>778117217.89999998</v>
      </c>
      <c r="Q13" s="32">
        <f>'SALDO AWAL'!S13-BERKURANG!S13+BERTAMBAH!Q13</f>
        <v>1784</v>
      </c>
      <c r="R13" s="32">
        <f>'SALDO AWAL'!T13-BERKURANG!T13+BERTAMBAH!R13</f>
        <v>42039446365.660004</v>
      </c>
      <c r="S13" s="32">
        <f>'SALDO AWAL'!U13-BERKURANG!U13+BERTAMBAH!S13</f>
        <v>113</v>
      </c>
      <c r="T13" s="297">
        <f>'SALDO AWAL'!V13-BERKURANG!V13+BERTAMBAH!T13</f>
        <v>2369639477.6599998</v>
      </c>
      <c r="U13" s="32">
        <f>'SALDO AWAL'!W13-BERKURANG!W13+BERTAMBAH!U13</f>
        <v>1</v>
      </c>
      <c r="V13" s="32">
        <f>'SALDO AWAL'!X13-BERKURANG!X13+BERTAMBAH!V13</f>
        <v>17000</v>
      </c>
      <c r="W13" s="32">
        <f>'SALDO AWAL'!Y13-BERKURANG!Y13+BERTAMBAH!W13</f>
        <v>52</v>
      </c>
      <c r="X13" s="297">
        <f>'SALDO AWAL'!Z13-BERKURANG!Z13+BERTAMBAH!X13</f>
        <v>52817041032.410004</v>
      </c>
      <c r="Y13" s="32">
        <f>'SALDO AWAL'!AA13-BERKURANG!AA13+BERTAMBAH!Y13</f>
        <v>0</v>
      </c>
      <c r="Z13" s="32">
        <f>'SALDO AWAL'!AB13-BERKURANG!AB13+BERTAMBAH!Z13</f>
        <v>0</v>
      </c>
      <c r="AA13" s="32">
        <f>'SALDO AWAL'!AC13-BERKURANG!AC13+BERTAMBAH!AA13</f>
        <v>0</v>
      </c>
      <c r="AB13" s="32">
        <f>'SALDO AWAL'!AD13-BERKURANG!AD13+BERTAMBAH!AB13</f>
        <v>0</v>
      </c>
      <c r="AC13" s="32">
        <f>'SALDO AWAL'!AE13-BERKURANG!AE13+BERTAMBAH!AC13</f>
        <v>1</v>
      </c>
      <c r="AD13" s="32">
        <f>'SALDO AWAL'!AF13-BERKURANG!AF13+BERTAMBAH!AD13</f>
        <v>156248000</v>
      </c>
      <c r="AE13" s="32">
        <f>'SALDO AWAL'!AG13-BERKURANG!AG13+BERTAMBAH!AE13</f>
        <v>6</v>
      </c>
      <c r="AF13" s="32">
        <f>'SALDO AWAL'!AH13-BERKURANG!AH13+BERTAMBAH!AF13</f>
        <v>4979532730</v>
      </c>
      <c r="AG13" s="32">
        <f>'SALDO AWAL'!AI13-BERKURANG!AI13+BERTAMBAH!AG13</f>
        <v>2</v>
      </c>
      <c r="AH13" s="32">
        <f>'SALDO AWAL'!AJ13-BERKURANG!AJ13+BERTAMBAH!AH13</f>
        <v>315683000</v>
      </c>
      <c r="AI13" s="32">
        <f>'SALDO AWAL'!AK13-BERKURANG!AK13+BERTAMBAH!AI13</f>
        <v>1</v>
      </c>
      <c r="AJ13" s="32">
        <f>'SALDO AWAL'!AL13-BERKURANG!AL13+BERTAMBAH!AJ13</f>
        <v>150000</v>
      </c>
      <c r="AK13" s="32">
        <f>'SALDO AWAL'!AM13-BERKURANG!AM13+BERTAMBAH!AK13</f>
        <v>5</v>
      </c>
      <c r="AL13" s="32">
        <f>'SALDO AWAL'!AN13-BERKURANG!AN13+BERTAMBAH!AL13</f>
        <v>385000</v>
      </c>
      <c r="AM13" s="32">
        <f>'SALDO AWAL'!AO13-BERKURANG!AO13+BERTAMBAH!AM13</f>
        <v>0</v>
      </c>
      <c r="AN13" s="32">
        <f>'SALDO AWAL'!AP13-BERKURANG!AP13+BERTAMBAH!AN13</f>
        <v>0</v>
      </c>
      <c r="AO13" s="32">
        <f>'SALDO AWAL'!AQ13-BERKURANG!AQ13+BERTAMBAH!AO13</f>
        <v>2</v>
      </c>
      <c r="AP13" s="32">
        <f>'SALDO AWAL'!AR13-BERKURANG!AR13+BERTAMBAH!AP13</f>
        <v>461719650.00000191</v>
      </c>
      <c r="AQ13" s="60">
        <f t="shared" si="0"/>
        <v>4879</v>
      </c>
      <c r="AR13" s="223">
        <f t="shared" si="1"/>
        <v>129676113390.56001</v>
      </c>
      <c r="AS13" s="220">
        <v>2618611000.0000019</v>
      </c>
      <c r="AT13" s="14"/>
    </row>
    <row r="14" spans="1:46" ht="12" customHeight="1" x14ac:dyDescent="0.25">
      <c r="A14" s="10">
        <v>4</v>
      </c>
      <c r="B14" s="61" t="s">
        <v>31</v>
      </c>
      <c r="C14" s="32">
        <f>'SALDO AWAL'!E14-BERKURANG!E14+BERTAMBAH!C14</f>
        <v>17</v>
      </c>
      <c r="D14" s="32">
        <f>'SALDO AWAL'!F14-BERKURANG!F14+BERTAMBAH!D14</f>
        <v>6617867949</v>
      </c>
      <c r="E14" s="32">
        <f>'SALDO AWAL'!G14-BERKURANG!G14+BERTAMBAH!E14</f>
        <v>57</v>
      </c>
      <c r="F14" s="32">
        <f>'SALDO AWAL'!H14-BERKURANG!H14+BERTAMBAH!F14</f>
        <v>8604230260</v>
      </c>
      <c r="G14" s="32">
        <f>'SALDO AWAL'!I14-BERKURANG!I14+BERTAMBAH!G14</f>
        <v>60</v>
      </c>
      <c r="H14" s="32">
        <f>'SALDO AWAL'!J14-BERKURANG!J14+BERTAMBAH!H14</f>
        <v>2218706500</v>
      </c>
      <c r="I14" s="32">
        <f>'SALDO AWAL'!K14-BERKURANG!K14+BERTAMBAH!I14</f>
        <v>108</v>
      </c>
      <c r="J14" s="32">
        <f>'SALDO AWAL'!L14-BERKURANG!L14+BERTAMBAH!J14</f>
        <v>750185666</v>
      </c>
      <c r="K14" s="32">
        <f>'SALDO AWAL'!M14-BERKURANG!M14+BERTAMBAH!K14</f>
        <v>3</v>
      </c>
      <c r="L14" s="32">
        <f>'SALDO AWAL'!N14-BERKURANG!N14+BERTAMBAH!L14</f>
        <v>10995000</v>
      </c>
      <c r="M14" s="32">
        <f>'SALDO AWAL'!O14-BERKURANG!O14+BERTAMBAH!M14</f>
        <v>918</v>
      </c>
      <c r="N14" s="297">
        <f>'SALDO AWAL'!P14-BERKURANG!P14+BERTAMBAH!N14</f>
        <v>1565409900</v>
      </c>
      <c r="O14" s="32">
        <f>'SALDO AWAL'!Q14-BERKURANG!Q14+BERTAMBAH!O14</f>
        <v>43</v>
      </c>
      <c r="P14" s="32">
        <f>'SALDO AWAL'!R14-BERKURANG!R14+BERTAMBAH!P14</f>
        <v>262571000</v>
      </c>
      <c r="Q14" s="32">
        <f>'SALDO AWAL'!S14-BERKURANG!S14+BERTAMBAH!Q14</f>
        <v>0</v>
      </c>
      <c r="R14" s="32">
        <f>'SALDO AWAL'!T14-BERKURANG!T14+BERTAMBAH!R14</f>
        <v>0</v>
      </c>
      <c r="S14" s="32">
        <f>'SALDO AWAL'!U14-BERKURANG!U14+BERTAMBAH!S14</f>
        <v>2</v>
      </c>
      <c r="T14" s="297">
        <f>'SALDO AWAL'!V14-BERKURANG!V14+BERTAMBAH!T14</f>
        <v>38500000</v>
      </c>
      <c r="U14" s="32">
        <f>'SALDO AWAL'!W14-BERKURANG!W14+BERTAMBAH!U14</f>
        <v>0</v>
      </c>
      <c r="V14" s="32">
        <f>'SALDO AWAL'!X14-BERKURANG!X14+BERTAMBAH!V14</f>
        <v>0</v>
      </c>
      <c r="W14" s="32">
        <f>'SALDO AWAL'!Y14-BERKURANG!Y14+BERTAMBAH!W14</f>
        <v>142</v>
      </c>
      <c r="X14" s="297">
        <f>'SALDO AWAL'!Z14-BERKURANG!Z14+BERTAMBAH!X14</f>
        <v>35175567355.119995</v>
      </c>
      <c r="Y14" s="32">
        <f>'SALDO AWAL'!AA14-BERKURANG!AA14+BERTAMBAH!Y14</f>
        <v>11</v>
      </c>
      <c r="Z14" s="32">
        <f>'SALDO AWAL'!AB14-BERKURANG!AB14+BERTAMBAH!Z14</f>
        <v>1717021679</v>
      </c>
      <c r="AA14" s="32">
        <f>'SALDO AWAL'!AC14-BERKURANG!AC14+BERTAMBAH!AA14</f>
        <v>1510</v>
      </c>
      <c r="AB14" s="32">
        <f>'SALDO AWAL'!AD14-BERKURANG!AD14+BERTAMBAH!AB14</f>
        <v>878315046576.57983</v>
      </c>
      <c r="AC14" s="32">
        <f>'SALDO AWAL'!AE14-BERKURANG!AE14+BERTAMBAH!AC14</f>
        <v>579</v>
      </c>
      <c r="AD14" s="32">
        <f>'SALDO AWAL'!AF14-BERKURANG!AF14+BERTAMBAH!AD14</f>
        <v>102670737895</v>
      </c>
      <c r="AE14" s="32">
        <f>'SALDO AWAL'!AG14-BERKURANG!AG14+BERTAMBAH!AE14</f>
        <v>0</v>
      </c>
      <c r="AF14" s="32">
        <f>'SALDO AWAL'!AH14-BERKURANG!AH14+BERTAMBAH!AF14</f>
        <v>0</v>
      </c>
      <c r="AG14" s="32">
        <f>'SALDO AWAL'!AI14-BERKURANG!AI14+BERTAMBAH!AG14</f>
        <v>667</v>
      </c>
      <c r="AH14" s="32">
        <f>'SALDO AWAL'!AJ14-BERKURANG!AJ14+BERTAMBAH!AH14</f>
        <v>124499508668.38</v>
      </c>
      <c r="AI14" s="32">
        <f>'SALDO AWAL'!AK14-BERKURANG!AK14+BERTAMBAH!AI14</f>
        <v>1</v>
      </c>
      <c r="AJ14" s="32">
        <f>'SALDO AWAL'!AL14-BERKURANG!AL14+BERTAMBAH!AJ14</f>
        <v>97800000</v>
      </c>
      <c r="AK14" s="32">
        <f>'SALDO AWAL'!AM14-BERKURANG!AM14+BERTAMBAH!AK14</f>
        <v>0</v>
      </c>
      <c r="AL14" s="32">
        <f>'SALDO AWAL'!AN14-BERKURANG!AN14+BERTAMBAH!AL14</f>
        <v>0</v>
      </c>
      <c r="AM14" s="32">
        <f>'SALDO AWAL'!AO14-BERKURANG!AO14+BERTAMBAH!AM14</f>
        <v>0</v>
      </c>
      <c r="AN14" s="32">
        <f>'SALDO AWAL'!AP14-BERKURANG!AP14+BERTAMBAH!AN14</f>
        <v>0</v>
      </c>
      <c r="AO14" s="32">
        <f>'SALDO AWAL'!AQ14-BERKURANG!AQ14+BERTAMBAH!AO14</f>
        <v>2</v>
      </c>
      <c r="AP14" s="32">
        <f>'SALDO AWAL'!AR14-BERKURANG!AR14+BERTAMBAH!AP14</f>
        <v>2323594817.4899998</v>
      </c>
      <c r="AQ14" s="60">
        <f t="shared" si="0"/>
        <v>4120</v>
      </c>
      <c r="AR14" s="223">
        <f t="shared" si="1"/>
        <v>1164867743266.5698</v>
      </c>
      <c r="AS14" s="220">
        <v>495231468.24000049</v>
      </c>
      <c r="AT14" s="14"/>
    </row>
    <row r="15" spans="1:46" ht="12" customHeight="1" x14ac:dyDescent="0.25">
      <c r="A15" s="10">
        <v>5</v>
      </c>
      <c r="B15" s="11" t="s">
        <v>32</v>
      </c>
      <c r="C15" s="32">
        <f>'SALDO AWAL'!E15-BERKURANG!E15+BERTAMBAH!C15</f>
        <v>0</v>
      </c>
      <c r="D15" s="32">
        <f>'SALDO AWAL'!F15-BERKURANG!F15+BERTAMBAH!D15</f>
        <v>0</v>
      </c>
      <c r="E15" s="32">
        <f>'SALDO AWAL'!G15-BERKURANG!G15+BERTAMBAH!E15</f>
        <v>0</v>
      </c>
      <c r="F15" s="32">
        <f>'SALDO AWAL'!H15-BERKURANG!H15+BERTAMBAH!F15</f>
        <v>0</v>
      </c>
      <c r="G15" s="32">
        <f>'SALDO AWAL'!I15-BERKURANG!I15+BERTAMBAH!G15</f>
        <v>27</v>
      </c>
      <c r="H15" s="32">
        <f>'SALDO AWAL'!J15-BERKURANG!J15+BERTAMBAH!H15</f>
        <v>757316714</v>
      </c>
      <c r="I15" s="32">
        <f>'SALDO AWAL'!K15-BERKURANG!K15+BERTAMBAH!I15</f>
        <v>5</v>
      </c>
      <c r="J15" s="32">
        <f>'SALDO AWAL'!L15-BERKURANG!L15+BERTAMBAH!J15</f>
        <v>27405000</v>
      </c>
      <c r="K15" s="32">
        <f>'SALDO AWAL'!M15-BERKURANG!M15+BERTAMBAH!K15</f>
        <v>0</v>
      </c>
      <c r="L15" s="32">
        <f>'SALDO AWAL'!N15-BERKURANG!N15+BERTAMBAH!L15</f>
        <v>0</v>
      </c>
      <c r="M15" s="32">
        <f>'SALDO AWAL'!O15-BERKURANG!O15+BERTAMBAH!M15</f>
        <v>388</v>
      </c>
      <c r="N15" s="297">
        <f>'SALDO AWAL'!P15-BERKURANG!P15+BERTAMBAH!N15</f>
        <v>1388827725.46</v>
      </c>
      <c r="O15" s="32">
        <f>'SALDO AWAL'!Q15-BERKURANG!Q15+BERTAMBAH!O15</f>
        <v>33</v>
      </c>
      <c r="P15" s="32">
        <f>'SALDO AWAL'!R15-BERKURANG!R15+BERTAMBAH!P15</f>
        <v>208575000</v>
      </c>
      <c r="Q15" s="32">
        <f>'SALDO AWAL'!S15-BERKURANG!S15+BERTAMBAH!Q15</f>
        <v>0</v>
      </c>
      <c r="R15" s="32">
        <f>'SALDO AWAL'!T15-BERKURANG!T15+BERTAMBAH!R15</f>
        <v>0</v>
      </c>
      <c r="S15" s="32">
        <f>'SALDO AWAL'!U15-BERKURANG!U15+BERTAMBAH!S15</f>
        <v>0</v>
      </c>
      <c r="T15" s="297">
        <f>'SALDO AWAL'!V15-BERKURANG!V15+BERTAMBAH!T15</f>
        <v>0</v>
      </c>
      <c r="U15" s="32">
        <f>'SALDO AWAL'!W15-BERKURANG!W15+BERTAMBAH!U15</f>
        <v>0</v>
      </c>
      <c r="V15" s="32">
        <f>'SALDO AWAL'!X15-BERKURANG!X15+BERTAMBAH!V15</f>
        <v>0</v>
      </c>
      <c r="W15" s="32">
        <f>'SALDO AWAL'!Y15-BERKURANG!Y15+BERTAMBAH!W15</f>
        <v>2</v>
      </c>
      <c r="X15" s="297">
        <f>'SALDO AWAL'!Z15-BERKURANG!Z15+BERTAMBAH!X15</f>
        <v>4711285313</v>
      </c>
      <c r="Y15" s="32">
        <f>'SALDO AWAL'!AA15-BERKURANG!AA15+BERTAMBAH!Y15</f>
        <v>0</v>
      </c>
      <c r="Z15" s="32">
        <f>'SALDO AWAL'!AB15-BERKURANG!AB15+BERTAMBAH!Z15</f>
        <v>0</v>
      </c>
      <c r="AA15" s="32">
        <f>'SALDO AWAL'!AC15-BERKURANG!AC15+BERTAMBAH!AA15</f>
        <v>0</v>
      </c>
      <c r="AB15" s="32">
        <f>'SALDO AWAL'!AD15-BERKURANG!AD15+BERTAMBAH!AB15</f>
        <v>0</v>
      </c>
      <c r="AC15" s="32">
        <f>'SALDO AWAL'!AE15-BERKURANG!AE15+BERTAMBAH!AC15</f>
        <v>0</v>
      </c>
      <c r="AD15" s="32">
        <f>'SALDO AWAL'!AF15-BERKURANG!AF15+BERTAMBAH!AD15</f>
        <v>0</v>
      </c>
      <c r="AE15" s="32">
        <f>'SALDO AWAL'!AG15-BERKURANG!AG15+BERTAMBAH!AE15</f>
        <v>0</v>
      </c>
      <c r="AF15" s="32">
        <f>'SALDO AWAL'!AH15-BERKURANG!AH15+BERTAMBAH!AF15</f>
        <v>0</v>
      </c>
      <c r="AG15" s="32">
        <f>'SALDO AWAL'!AI15-BERKURANG!AI15+BERTAMBAH!AG15</f>
        <v>1</v>
      </c>
      <c r="AH15" s="32">
        <f>'SALDO AWAL'!AJ15-BERKURANG!AJ15+BERTAMBAH!AH15</f>
        <v>23851000</v>
      </c>
      <c r="AI15" s="32">
        <f>'SALDO AWAL'!AK15-BERKURANG!AK15+BERTAMBAH!AI15</f>
        <v>0</v>
      </c>
      <c r="AJ15" s="32">
        <f>'SALDO AWAL'!AL15-BERKURANG!AL15+BERTAMBAH!AJ15</f>
        <v>0</v>
      </c>
      <c r="AK15" s="32">
        <f>'SALDO AWAL'!AM15-BERKURANG!AM15+BERTAMBAH!AK15</f>
        <v>1</v>
      </c>
      <c r="AL15" s="32">
        <f>'SALDO AWAL'!AN15-BERKURANG!AN15+BERTAMBAH!AL15</f>
        <v>4985000</v>
      </c>
      <c r="AM15" s="32">
        <f>'SALDO AWAL'!AO15-BERKURANG!AO15+BERTAMBAH!AM15</f>
        <v>0</v>
      </c>
      <c r="AN15" s="32">
        <f>'SALDO AWAL'!AP15-BERKURANG!AP15+BERTAMBAH!AN15</f>
        <v>0</v>
      </c>
      <c r="AO15" s="32">
        <f>'SALDO AWAL'!AQ15-BERKURANG!AQ15+BERTAMBAH!AO15</f>
        <v>0</v>
      </c>
      <c r="AP15" s="32">
        <f>'SALDO AWAL'!AR15-BERKURANG!AR15+BERTAMBAH!AP15</f>
        <v>0</v>
      </c>
      <c r="AQ15" s="60">
        <f t="shared" si="0"/>
        <v>457</v>
      </c>
      <c r="AR15" s="223">
        <f t="shared" si="1"/>
        <v>7122245752.46</v>
      </c>
      <c r="AS15" s="13"/>
      <c r="AT15" s="14"/>
    </row>
    <row r="16" spans="1:46" ht="12" customHeight="1" x14ac:dyDescent="0.25">
      <c r="A16" s="10">
        <v>6</v>
      </c>
      <c r="B16" s="61" t="s">
        <v>33</v>
      </c>
      <c r="C16" s="32">
        <f>'SALDO AWAL'!E16-BERKURANG!E16+BERTAMBAH!C16</f>
        <v>8</v>
      </c>
      <c r="D16" s="32">
        <f>'SALDO AWAL'!F16-BERKURANG!F16+BERTAMBAH!D16</f>
        <v>7009101062.000001</v>
      </c>
      <c r="E16" s="32">
        <f>'SALDO AWAL'!G16-BERKURANG!G16+BERTAMBAH!E16</f>
        <v>10</v>
      </c>
      <c r="F16" s="32">
        <f>'SALDO AWAL'!H16-BERKURANG!H16+BERTAMBAH!F16</f>
        <v>1009250000</v>
      </c>
      <c r="G16" s="32">
        <f>'SALDO AWAL'!I16-BERKURANG!I16+BERTAMBAH!G16</f>
        <v>20</v>
      </c>
      <c r="H16" s="32">
        <f>'SALDO AWAL'!J16-BERKURANG!J16+BERTAMBAH!H16</f>
        <v>2503973400</v>
      </c>
      <c r="I16" s="32">
        <f>'SALDO AWAL'!K16-BERKURANG!K16+BERTAMBAH!I16</f>
        <v>8</v>
      </c>
      <c r="J16" s="32">
        <f>'SALDO AWAL'!L16-BERKURANG!L16+BERTAMBAH!J16</f>
        <v>137835500</v>
      </c>
      <c r="K16" s="32">
        <f>'SALDO AWAL'!M16-BERKURANG!M16+BERTAMBAH!K16</f>
        <v>1</v>
      </c>
      <c r="L16" s="32">
        <f>'SALDO AWAL'!N16-BERKURANG!N16+BERTAMBAH!L16</f>
        <v>900000</v>
      </c>
      <c r="M16" s="32">
        <f>'SALDO AWAL'!O16-BERKURANG!O16+BERTAMBAH!M16</f>
        <v>526</v>
      </c>
      <c r="N16" s="297">
        <f>'SALDO AWAL'!P16-BERKURANG!P16+BERTAMBAH!N16</f>
        <v>933026142</v>
      </c>
      <c r="O16" s="32">
        <f>'SALDO AWAL'!Q16-BERKURANG!Q16+BERTAMBAH!O16</f>
        <v>62</v>
      </c>
      <c r="P16" s="32">
        <f>'SALDO AWAL'!R16-BERKURANG!R16+BERTAMBAH!P16</f>
        <v>566823505</v>
      </c>
      <c r="Q16" s="32">
        <f>'SALDO AWAL'!S16-BERKURANG!S16+BERTAMBAH!Q16</f>
        <v>0</v>
      </c>
      <c r="R16" s="32">
        <f>'SALDO AWAL'!T16-BERKURANG!T16+BERTAMBAH!R16</f>
        <v>0</v>
      </c>
      <c r="S16" s="32">
        <f>'SALDO AWAL'!U16-BERKURANG!U16+BERTAMBAH!S16</f>
        <v>0</v>
      </c>
      <c r="T16" s="297">
        <f>'SALDO AWAL'!V16-BERKURANG!V16+BERTAMBAH!T16</f>
        <v>0</v>
      </c>
      <c r="U16" s="32">
        <f>'SALDO AWAL'!W16-BERKURANG!W16+BERTAMBAH!U16</f>
        <v>0</v>
      </c>
      <c r="V16" s="32">
        <f>'SALDO AWAL'!X16-BERKURANG!X16+BERTAMBAH!V16</f>
        <v>0</v>
      </c>
      <c r="W16" s="32">
        <f>'SALDO AWAL'!Y16-BERKURANG!Y16+BERTAMBAH!W16</f>
        <v>67</v>
      </c>
      <c r="X16" s="297">
        <f>'SALDO AWAL'!Z16-BERKURANG!Z16+BERTAMBAH!X16</f>
        <v>5028720946</v>
      </c>
      <c r="Y16" s="32">
        <f>'SALDO AWAL'!AA16-BERKURANG!AA16+BERTAMBAH!Y16</f>
        <v>842</v>
      </c>
      <c r="Z16" s="32">
        <f>'SALDO AWAL'!AB16-BERKURANG!AB16+BERTAMBAH!Z16</f>
        <v>4528996369</v>
      </c>
      <c r="AA16" s="32">
        <f>'SALDO AWAL'!AC16-BERKURANG!AC16+BERTAMBAH!AA16</f>
        <v>0</v>
      </c>
      <c r="AB16" s="32">
        <f>'SALDO AWAL'!AD16-BERKURANG!AD16+BERTAMBAH!AB16</f>
        <v>0</v>
      </c>
      <c r="AC16" s="32">
        <f>'SALDO AWAL'!AE16-BERKURANG!AE16+BERTAMBAH!AC16</f>
        <v>0</v>
      </c>
      <c r="AD16" s="32">
        <f>'SALDO AWAL'!AF16-BERKURANG!AF16+BERTAMBAH!AD16</f>
        <v>0</v>
      </c>
      <c r="AE16" s="32">
        <f>'SALDO AWAL'!AG16-BERKURANG!AG16+BERTAMBAH!AE16</f>
        <v>190</v>
      </c>
      <c r="AF16" s="32">
        <f>'SALDO AWAL'!AH16-BERKURANG!AH16+BERTAMBAH!AF16</f>
        <v>13844503850</v>
      </c>
      <c r="AG16" s="32">
        <f>'SALDO AWAL'!AI16-BERKURANG!AI16+BERTAMBAH!AG16</f>
        <v>11</v>
      </c>
      <c r="AH16" s="32">
        <f>'SALDO AWAL'!AJ16-BERKURANG!AJ16+BERTAMBAH!AH16</f>
        <v>886324944</v>
      </c>
      <c r="AI16" s="32">
        <f>'SALDO AWAL'!AK16-BERKURANG!AK16+BERTAMBAH!AI16</f>
        <v>0</v>
      </c>
      <c r="AJ16" s="32">
        <f>'SALDO AWAL'!AL16-BERKURANG!AL16+BERTAMBAH!AJ16</f>
        <v>0</v>
      </c>
      <c r="AK16" s="32">
        <f>'SALDO AWAL'!AM16-BERKURANG!AM16+BERTAMBAH!AK16</f>
        <v>0</v>
      </c>
      <c r="AL16" s="32">
        <f>'SALDO AWAL'!AN16-BERKURANG!AN16+BERTAMBAH!AL16</f>
        <v>0</v>
      </c>
      <c r="AM16" s="32">
        <f>'SALDO AWAL'!AO16-BERKURANG!AO16+BERTAMBAH!AM16</f>
        <v>0</v>
      </c>
      <c r="AN16" s="32">
        <f>'SALDO AWAL'!AP16-BERKURANG!AP16+BERTAMBAH!AN16</f>
        <v>0</v>
      </c>
      <c r="AO16" s="32">
        <f>'SALDO AWAL'!AQ16-BERKURANG!AQ16+BERTAMBAH!AO16</f>
        <v>0</v>
      </c>
      <c r="AP16" s="32">
        <f>'SALDO AWAL'!AR16-BERKURANG!AR16+BERTAMBAH!AP16</f>
        <v>0</v>
      </c>
      <c r="AQ16" s="60">
        <f t="shared" si="0"/>
        <v>1745</v>
      </c>
      <c r="AR16" s="223">
        <f t="shared" si="1"/>
        <v>36449455718</v>
      </c>
      <c r="AS16" s="13"/>
      <c r="AT16" s="14"/>
    </row>
    <row r="17" spans="1:46" ht="12" customHeight="1" x14ac:dyDescent="0.25">
      <c r="A17" s="10">
        <v>7</v>
      </c>
      <c r="B17" s="61" t="s">
        <v>34</v>
      </c>
      <c r="C17" s="32">
        <f>'SALDO AWAL'!E17-BERKURANG!E17+BERTAMBAH!C17</f>
        <v>0</v>
      </c>
      <c r="D17" s="32">
        <f>'SALDO AWAL'!F17-BERKURANG!F17+BERTAMBAH!D17</f>
        <v>0</v>
      </c>
      <c r="E17" s="32">
        <f>'SALDO AWAL'!G17-BERKURANG!G17+BERTAMBAH!E17</f>
        <v>0</v>
      </c>
      <c r="F17" s="32">
        <f>'SALDO AWAL'!H17-BERKURANG!H17+BERTAMBAH!F17</f>
        <v>0</v>
      </c>
      <c r="G17" s="32">
        <f>'SALDO AWAL'!I17-BERKURANG!I17+BERTAMBAH!G17</f>
        <v>5</v>
      </c>
      <c r="H17" s="32">
        <f>'SALDO AWAL'!J17-BERKURANG!J17+BERTAMBAH!H17</f>
        <v>552505000</v>
      </c>
      <c r="I17" s="32">
        <f>'SALDO AWAL'!K17-BERKURANG!K17+BERTAMBAH!I17</f>
        <v>0</v>
      </c>
      <c r="J17" s="32">
        <f>'SALDO AWAL'!L17-BERKURANG!L17+BERTAMBAH!J17</f>
        <v>0</v>
      </c>
      <c r="K17" s="32">
        <f>'SALDO AWAL'!M17-BERKURANG!M17+BERTAMBAH!K17</f>
        <v>0</v>
      </c>
      <c r="L17" s="32">
        <f>'SALDO AWAL'!N17-BERKURANG!N17+BERTAMBAH!L17</f>
        <v>0</v>
      </c>
      <c r="M17" s="32">
        <f>'SALDO AWAL'!O17-BERKURANG!O17+BERTAMBAH!M17</f>
        <v>211</v>
      </c>
      <c r="N17" s="297">
        <f>'SALDO AWAL'!P17-BERKURANG!P17+BERTAMBAH!N17</f>
        <v>1001507386.1800001</v>
      </c>
      <c r="O17" s="32">
        <f>'SALDO AWAL'!Q17-BERKURANG!Q17+BERTAMBAH!O17</f>
        <v>61</v>
      </c>
      <c r="P17" s="32">
        <f>'SALDO AWAL'!R17-BERKURANG!R17+BERTAMBAH!P17</f>
        <v>1592234600</v>
      </c>
      <c r="Q17" s="32">
        <f>'SALDO AWAL'!S17-BERKURANG!S17+BERTAMBAH!Q17</f>
        <v>0</v>
      </c>
      <c r="R17" s="32">
        <f>'SALDO AWAL'!T17-BERKURANG!T17+BERTAMBAH!R17</f>
        <v>0</v>
      </c>
      <c r="S17" s="32">
        <f>'SALDO AWAL'!U17-BERKURANG!U17+BERTAMBAH!S17</f>
        <v>0</v>
      </c>
      <c r="T17" s="297">
        <f>'SALDO AWAL'!V17-BERKURANG!V17+BERTAMBAH!T17</f>
        <v>0</v>
      </c>
      <c r="U17" s="32">
        <f>'SALDO AWAL'!W17-BERKURANG!W17+BERTAMBAH!U17</f>
        <v>0</v>
      </c>
      <c r="V17" s="32">
        <f>'SALDO AWAL'!X17-BERKURANG!X17+BERTAMBAH!V17</f>
        <v>0</v>
      </c>
      <c r="W17" s="32">
        <f>'SALDO AWAL'!Y17-BERKURANG!Y17+BERTAMBAH!W17</f>
        <v>0</v>
      </c>
      <c r="X17" s="297">
        <f>'SALDO AWAL'!Z17-BERKURANG!Z17+BERTAMBAH!X17</f>
        <v>0</v>
      </c>
      <c r="Y17" s="32">
        <f>'SALDO AWAL'!AA17-BERKURANG!AA17+BERTAMBAH!Y17</f>
        <v>0</v>
      </c>
      <c r="Z17" s="32">
        <f>'SALDO AWAL'!AB17-BERKURANG!AB17+BERTAMBAH!Z17</f>
        <v>0</v>
      </c>
      <c r="AA17" s="32">
        <f>'SALDO AWAL'!AC17-BERKURANG!AC17+BERTAMBAH!AA17</f>
        <v>0</v>
      </c>
      <c r="AB17" s="32">
        <f>'SALDO AWAL'!AD17-BERKURANG!AD17+BERTAMBAH!AB17</f>
        <v>0</v>
      </c>
      <c r="AC17" s="32">
        <f>'SALDO AWAL'!AE17-BERKURANG!AE17+BERTAMBAH!AC17</f>
        <v>0</v>
      </c>
      <c r="AD17" s="32">
        <f>'SALDO AWAL'!AF17-BERKURANG!AF17+BERTAMBAH!AD17</f>
        <v>0</v>
      </c>
      <c r="AE17" s="32">
        <f>'SALDO AWAL'!AG17-BERKURANG!AG17+BERTAMBAH!AE17</f>
        <v>2</v>
      </c>
      <c r="AF17" s="32">
        <f>'SALDO AWAL'!AH17-BERKURANG!AH17+BERTAMBAH!AF17</f>
        <v>548990300</v>
      </c>
      <c r="AG17" s="32">
        <f>'SALDO AWAL'!AI17-BERKURANG!AI17+BERTAMBAH!AG17</f>
        <v>0</v>
      </c>
      <c r="AH17" s="32">
        <f>'SALDO AWAL'!AJ17-BERKURANG!AJ17+BERTAMBAH!AH17</f>
        <v>0</v>
      </c>
      <c r="AI17" s="32">
        <f>'SALDO AWAL'!AK17-BERKURANG!AK17+BERTAMBAH!AI17</f>
        <v>0</v>
      </c>
      <c r="AJ17" s="32">
        <f>'SALDO AWAL'!AL17-BERKURANG!AL17+BERTAMBAH!AJ17</f>
        <v>0</v>
      </c>
      <c r="AK17" s="32">
        <f>'SALDO AWAL'!AM17-BERKURANG!AM17+BERTAMBAH!AK17</f>
        <v>0</v>
      </c>
      <c r="AL17" s="32">
        <f>'SALDO AWAL'!AN17-BERKURANG!AN17+BERTAMBAH!AL17</f>
        <v>0</v>
      </c>
      <c r="AM17" s="32">
        <f>'SALDO AWAL'!AO17-BERKURANG!AO17+BERTAMBAH!AM17</f>
        <v>0</v>
      </c>
      <c r="AN17" s="32">
        <f>'SALDO AWAL'!AP17-BERKURANG!AP17+BERTAMBAH!AN17</f>
        <v>0</v>
      </c>
      <c r="AO17" s="32">
        <f>'SALDO AWAL'!AQ17-BERKURANG!AQ17+BERTAMBAH!AO17</f>
        <v>0</v>
      </c>
      <c r="AP17" s="32">
        <f>'SALDO AWAL'!AR17-BERKURANG!AR17+BERTAMBAH!AP17</f>
        <v>0</v>
      </c>
      <c r="AQ17" s="60">
        <f t="shared" si="0"/>
        <v>279</v>
      </c>
      <c r="AR17" s="223">
        <f t="shared" si="1"/>
        <v>3695237286.1800003</v>
      </c>
      <c r="AS17" s="13"/>
      <c r="AT17" s="14"/>
    </row>
    <row r="18" spans="1:46" ht="12" customHeight="1" x14ac:dyDescent="0.25">
      <c r="A18" s="10">
        <v>8</v>
      </c>
      <c r="B18" s="62" t="s">
        <v>35</v>
      </c>
      <c r="C18" s="32">
        <f>'SALDO AWAL'!E18-BERKURANG!E18+BERTAMBAH!C18</f>
        <v>9</v>
      </c>
      <c r="D18" s="32">
        <f>'SALDO AWAL'!F18-BERKURANG!F18+BERTAMBAH!D18</f>
        <v>2252771300</v>
      </c>
      <c r="E18" s="32">
        <f>'SALDO AWAL'!G18-BERKURANG!G18+BERTAMBAH!E18</f>
        <v>33</v>
      </c>
      <c r="F18" s="32">
        <f>'SALDO AWAL'!H18-BERKURANG!H18+BERTAMBAH!F18</f>
        <v>1937380120</v>
      </c>
      <c r="G18" s="32">
        <f>'SALDO AWAL'!I18-BERKURANG!I18+BERTAMBAH!G18</f>
        <v>64</v>
      </c>
      <c r="H18" s="32">
        <f>'SALDO AWAL'!J18-BERKURANG!J18+BERTAMBAH!H18</f>
        <v>3560002094</v>
      </c>
      <c r="I18" s="32">
        <f>'SALDO AWAL'!K18-BERKURANG!K18+BERTAMBAH!I18</f>
        <v>8</v>
      </c>
      <c r="J18" s="32">
        <f>'SALDO AWAL'!L18-BERKURANG!L18+BERTAMBAH!J18</f>
        <v>121653000</v>
      </c>
      <c r="K18" s="32">
        <f>'SALDO AWAL'!M18-BERKURANG!M18+BERTAMBAH!K18</f>
        <v>58</v>
      </c>
      <c r="L18" s="32">
        <f>'SALDO AWAL'!N18-BERKURANG!N18+BERTAMBAH!L18</f>
        <v>1094276500</v>
      </c>
      <c r="M18" s="32">
        <f>'SALDO AWAL'!O18-BERKURANG!O18+BERTAMBAH!M18</f>
        <v>366</v>
      </c>
      <c r="N18" s="297">
        <f>'SALDO AWAL'!P18-BERKURANG!P18+BERTAMBAH!N18</f>
        <v>1470289318</v>
      </c>
      <c r="O18" s="32">
        <f>'SALDO AWAL'!Q18-BERKURANG!Q18+BERTAMBAH!O18</f>
        <v>43</v>
      </c>
      <c r="P18" s="32">
        <f>'SALDO AWAL'!R18-BERKURANG!R18+BERTAMBAH!P18</f>
        <v>193753500</v>
      </c>
      <c r="Q18" s="32">
        <f>'SALDO AWAL'!S18-BERKURANG!S18+BERTAMBAH!Q18</f>
        <v>0</v>
      </c>
      <c r="R18" s="32">
        <f>'SALDO AWAL'!T18-BERKURANG!T18+BERTAMBAH!R18</f>
        <v>0</v>
      </c>
      <c r="S18" s="32">
        <f>'SALDO AWAL'!U18-BERKURANG!U18+BERTAMBAH!S18</f>
        <v>46</v>
      </c>
      <c r="T18" s="297">
        <f>'SALDO AWAL'!V18-BERKURANG!V18+BERTAMBAH!T18</f>
        <v>1793245000</v>
      </c>
      <c r="U18" s="32">
        <f>'SALDO AWAL'!W18-BERKURANG!W18+BERTAMBAH!U18</f>
        <v>4</v>
      </c>
      <c r="V18" s="32">
        <f>'SALDO AWAL'!X18-BERKURANG!X18+BERTAMBAH!V18</f>
        <v>11290000</v>
      </c>
      <c r="W18" s="32">
        <f>'SALDO AWAL'!Y18-BERKURANG!Y18+BERTAMBAH!W18</f>
        <v>65</v>
      </c>
      <c r="X18" s="297">
        <f>'SALDO AWAL'!Z18-BERKURANG!Z18+BERTAMBAH!X18</f>
        <v>8009242938</v>
      </c>
      <c r="Y18" s="32">
        <f>'SALDO AWAL'!AA18-BERKURANG!AA18+BERTAMBAH!Y18</f>
        <v>11</v>
      </c>
      <c r="Z18" s="32">
        <f>'SALDO AWAL'!AB18-BERKURANG!AB18+BERTAMBAH!Z18</f>
        <v>565401662</v>
      </c>
      <c r="AA18" s="32">
        <f>'SALDO AWAL'!AC18-BERKURANG!AC18+BERTAMBAH!AA18</f>
        <v>4</v>
      </c>
      <c r="AB18" s="32">
        <f>'SALDO AWAL'!AD18-BERKURANG!AD18+BERTAMBAH!AB18</f>
        <v>376279150</v>
      </c>
      <c r="AC18" s="32">
        <f>'SALDO AWAL'!AE18-BERKURANG!AE18+BERTAMBAH!AC18</f>
        <v>27</v>
      </c>
      <c r="AD18" s="32">
        <f>'SALDO AWAL'!AF18-BERKURANG!AF18+BERTAMBAH!AD18</f>
        <v>543370000</v>
      </c>
      <c r="AE18" s="32">
        <f>'SALDO AWAL'!AG18-BERKURANG!AG18+BERTAMBAH!AE18</f>
        <v>2</v>
      </c>
      <c r="AF18" s="32">
        <f>'SALDO AWAL'!AH18-BERKURANG!AH18+BERTAMBAH!AF18</f>
        <v>30761566</v>
      </c>
      <c r="AG18" s="32">
        <f>'SALDO AWAL'!AI18-BERKURANG!AI18+BERTAMBAH!AG18</f>
        <v>0</v>
      </c>
      <c r="AH18" s="32">
        <f>'SALDO AWAL'!AJ18-BERKURANG!AJ18+BERTAMBAH!AH18</f>
        <v>0</v>
      </c>
      <c r="AI18" s="32">
        <f>'SALDO AWAL'!AK18-BERKURANG!AK18+BERTAMBAH!AI18</f>
        <v>0</v>
      </c>
      <c r="AJ18" s="32">
        <f>'SALDO AWAL'!AL18-BERKURANG!AL18+BERTAMBAH!AJ18</f>
        <v>0</v>
      </c>
      <c r="AK18" s="32">
        <f>'SALDO AWAL'!AM18-BERKURANG!AM18+BERTAMBAH!AK18</f>
        <v>0</v>
      </c>
      <c r="AL18" s="32">
        <f>'SALDO AWAL'!AN18-BERKURANG!AN18+BERTAMBAH!AL18</f>
        <v>0</v>
      </c>
      <c r="AM18" s="32">
        <f>'SALDO AWAL'!AO18-BERKURANG!AO18+BERTAMBAH!AM18</f>
        <v>2</v>
      </c>
      <c r="AN18" s="32">
        <f>'SALDO AWAL'!AP18-BERKURANG!AP18+BERTAMBAH!AN18</f>
        <v>59016000</v>
      </c>
      <c r="AO18" s="32">
        <f>'SALDO AWAL'!AQ18-BERKURANG!AQ18+BERTAMBAH!AO18</f>
        <v>0</v>
      </c>
      <c r="AP18" s="32">
        <f>'SALDO AWAL'!AR18-BERKURANG!AR18+BERTAMBAH!AP18</f>
        <v>0</v>
      </c>
      <c r="AQ18" s="60">
        <f t="shared" si="0"/>
        <v>742</v>
      </c>
      <c r="AR18" s="223">
        <f t="shared" si="1"/>
        <v>22018732148</v>
      </c>
      <c r="AS18" s="13"/>
      <c r="AT18" s="14"/>
    </row>
    <row r="19" spans="1:46" ht="12" customHeight="1" x14ac:dyDescent="0.25">
      <c r="A19" s="10">
        <v>9</v>
      </c>
      <c r="B19" s="18" t="s">
        <v>36</v>
      </c>
      <c r="C19" s="32">
        <f>'SALDO AWAL'!E19-BERKURANG!E19+BERTAMBAH!C19</f>
        <v>0</v>
      </c>
      <c r="D19" s="32">
        <f>'SALDO AWAL'!F19-BERKURANG!F19+BERTAMBAH!D19</f>
        <v>0</v>
      </c>
      <c r="E19" s="32">
        <f>'SALDO AWAL'!G19-BERKURANG!G19+BERTAMBAH!E19</f>
        <v>1</v>
      </c>
      <c r="F19" s="32">
        <f>'SALDO AWAL'!H19-BERKURANG!H19+BERTAMBAH!F19</f>
        <v>20000000</v>
      </c>
      <c r="G19" s="32">
        <f>'SALDO AWAL'!I19-BERKURANG!I19+BERTAMBAH!G19</f>
        <v>14</v>
      </c>
      <c r="H19" s="32">
        <f>'SALDO AWAL'!J19-BERKURANG!J19+BERTAMBAH!H19</f>
        <v>765706394</v>
      </c>
      <c r="I19" s="32">
        <f>'SALDO AWAL'!K19-BERKURANG!K19+BERTAMBAH!I19</f>
        <v>0</v>
      </c>
      <c r="J19" s="32">
        <f>'SALDO AWAL'!L19-BERKURANG!L19+BERTAMBAH!J19</f>
        <v>0</v>
      </c>
      <c r="K19" s="32">
        <f>'SALDO AWAL'!M19-BERKURANG!M19+BERTAMBAH!K19</f>
        <v>0</v>
      </c>
      <c r="L19" s="32">
        <f>'SALDO AWAL'!N19-BERKURANG!N19+BERTAMBAH!L19</f>
        <v>0</v>
      </c>
      <c r="M19" s="32">
        <f>'SALDO AWAL'!O19-BERKURANG!O19+BERTAMBAH!M19</f>
        <v>411</v>
      </c>
      <c r="N19" s="297">
        <f>'SALDO AWAL'!P19-BERKURANG!P19+BERTAMBAH!N19</f>
        <v>1851408928</v>
      </c>
      <c r="O19" s="32">
        <f>'SALDO AWAL'!Q19-BERKURANG!Q19+BERTAMBAH!O19</f>
        <v>16</v>
      </c>
      <c r="P19" s="32">
        <f>'SALDO AWAL'!R19-BERKURANG!R19+BERTAMBAH!P19</f>
        <v>52217666.670000002</v>
      </c>
      <c r="Q19" s="32">
        <f>'SALDO AWAL'!S19-BERKURANG!S19+BERTAMBAH!Q19</f>
        <v>0</v>
      </c>
      <c r="R19" s="32">
        <f>'SALDO AWAL'!T19-BERKURANG!T19+BERTAMBAH!R19</f>
        <v>0</v>
      </c>
      <c r="S19" s="32">
        <f>'SALDO AWAL'!U19-BERKURANG!U19+BERTAMBAH!S19</f>
        <v>0</v>
      </c>
      <c r="T19" s="297">
        <f>'SALDO AWAL'!V19-BERKURANG!V19+BERTAMBAH!T19</f>
        <v>0</v>
      </c>
      <c r="U19" s="32">
        <f>'SALDO AWAL'!W19-BERKURANG!W19+BERTAMBAH!U19</f>
        <v>0</v>
      </c>
      <c r="V19" s="32">
        <f>'SALDO AWAL'!X19-BERKURANG!X19+BERTAMBAH!V19</f>
        <v>0</v>
      </c>
      <c r="W19" s="32">
        <f>'SALDO AWAL'!Y19-BERKURANG!Y19+BERTAMBAH!W19</f>
        <v>1</v>
      </c>
      <c r="X19" s="297">
        <f>'SALDO AWAL'!Z19-BERKURANG!Z19+BERTAMBAH!X19</f>
        <v>304701000</v>
      </c>
      <c r="Y19" s="32">
        <f>'SALDO AWAL'!AA19-BERKURANG!AA19+BERTAMBAH!Y19</f>
        <v>1</v>
      </c>
      <c r="Z19" s="32">
        <f>'SALDO AWAL'!AB19-BERKURANG!AB19+BERTAMBAH!Z19</f>
        <v>14737000</v>
      </c>
      <c r="AA19" s="32">
        <f>'SALDO AWAL'!AC19-BERKURANG!AC19+BERTAMBAH!AA19</f>
        <v>0</v>
      </c>
      <c r="AB19" s="32">
        <f>'SALDO AWAL'!AD19-BERKURANG!AD19+BERTAMBAH!AB19</f>
        <v>0</v>
      </c>
      <c r="AC19" s="32">
        <f>'SALDO AWAL'!AE19-BERKURANG!AE19+BERTAMBAH!AC19</f>
        <v>0</v>
      </c>
      <c r="AD19" s="32">
        <f>'SALDO AWAL'!AF19-BERKURANG!AF19+BERTAMBAH!AD19</f>
        <v>0</v>
      </c>
      <c r="AE19" s="32">
        <f>'SALDO AWAL'!AG19-BERKURANG!AG19+BERTAMBAH!AE19</f>
        <v>0</v>
      </c>
      <c r="AF19" s="32">
        <f>'SALDO AWAL'!AH19-BERKURANG!AH19+BERTAMBAH!AF19</f>
        <v>0</v>
      </c>
      <c r="AG19" s="32">
        <f>'SALDO AWAL'!AI19-BERKURANG!AI19+BERTAMBAH!AG19</f>
        <v>0</v>
      </c>
      <c r="AH19" s="32">
        <f>'SALDO AWAL'!AJ19-BERKURANG!AJ19+BERTAMBAH!AH19</f>
        <v>0</v>
      </c>
      <c r="AI19" s="32">
        <f>'SALDO AWAL'!AK19-BERKURANG!AK19+BERTAMBAH!AI19</f>
        <v>0</v>
      </c>
      <c r="AJ19" s="32">
        <f>'SALDO AWAL'!AL19-BERKURANG!AL19+BERTAMBAH!AJ19</f>
        <v>0</v>
      </c>
      <c r="AK19" s="32">
        <f>'SALDO AWAL'!AM19-BERKURANG!AM19+BERTAMBAH!AK19</f>
        <v>0</v>
      </c>
      <c r="AL19" s="32">
        <f>'SALDO AWAL'!AN19-BERKURANG!AN19+BERTAMBAH!AL19</f>
        <v>0</v>
      </c>
      <c r="AM19" s="32">
        <f>'SALDO AWAL'!AO19-BERKURANG!AO19+BERTAMBAH!AM19</f>
        <v>0</v>
      </c>
      <c r="AN19" s="32">
        <f>'SALDO AWAL'!AP19-BERKURANG!AP19+BERTAMBAH!AN19</f>
        <v>0</v>
      </c>
      <c r="AO19" s="32">
        <f>'SALDO AWAL'!AQ19-BERKURANG!AQ19+BERTAMBAH!AO19</f>
        <v>0</v>
      </c>
      <c r="AP19" s="32">
        <f>'SALDO AWAL'!AR19-BERKURANG!AR19+BERTAMBAH!AP19</f>
        <v>0</v>
      </c>
      <c r="AQ19" s="60">
        <f t="shared" si="0"/>
        <v>444</v>
      </c>
      <c r="AR19" s="223">
        <f t="shared" si="1"/>
        <v>3008770988.6700001</v>
      </c>
      <c r="AS19" s="13"/>
      <c r="AT19" s="14"/>
    </row>
    <row r="20" spans="1:46" ht="12" customHeight="1" x14ac:dyDescent="0.25">
      <c r="A20" s="10">
        <v>10</v>
      </c>
      <c r="B20" s="20" t="s">
        <v>37</v>
      </c>
      <c r="C20" s="32">
        <f>'SALDO AWAL'!E20-BERKURANG!E20+BERTAMBAH!C20</f>
        <v>2</v>
      </c>
      <c r="D20" s="32">
        <f>'SALDO AWAL'!F20-BERKURANG!F20+BERTAMBAH!D20</f>
        <v>838100000</v>
      </c>
      <c r="E20" s="32">
        <f>'SALDO AWAL'!G20-BERKURANG!G20+BERTAMBAH!E20</f>
        <v>1</v>
      </c>
      <c r="F20" s="32">
        <f>'SALDO AWAL'!H20-BERKURANG!H20+BERTAMBAH!F20</f>
        <v>660000</v>
      </c>
      <c r="G20" s="32">
        <f>'SALDO AWAL'!I20-BERKURANG!I20+BERTAMBAH!G20</f>
        <v>94</v>
      </c>
      <c r="H20" s="32">
        <f>'SALDO AWAL'!J20-BERKURANG!J20+BERTAMBAH!H20</f>
        <v>3618430150</v>
      </c>
      <c r="I20" s="32">
        <f>'SALDO AWAL'!K20-BERKURANG!K20+BERTAMBAH!I20</f>
        <v>1</v>
      </c>
      <c r="J20" s="32">
        <f>'SALDO AWAL'!L20-BERKURANG!L20+BERTAMBAH!J20</f>
        <v>8250000</v>
      </c>
      <c r="K20" s="32">
        <f>'SALDO AWAL'!M20-BERKURANG!M20+BERTAMBAH!K20</f>
        <v>2</v>
      </c>
      <c r="L20" s="32">
        <f>'SALDO AWAL'!N20-BERKURANG!N20+BERTAMBAH!L20</f>
        <v>27390000</v>
      </c>
      <c r="M20" s="32">
        <f>'SALDO AWAL'!O20-BERKURANG!O20+BERTAMBAH!M20</f>
        <v>591</v>
      </c>
      <c r="N20" s="297">
        <f>'SALDO AWAL'!P20-BERKURANG!P20+BERTAMBAH!N20</f>
        <v>1373224120</v>
      </c>
      <c r="O20" s="32">
        <f>'SALDO AWAL'!Q20-BERKURANG!Q20+BERTAMBAH!O20</f>
        <v>92</v>
      </c>
      <c r="P20" s="32">
        <f>'SALDO AWAL'!R20-BERKURANG!R20+BERTAMBAH!P20</f>
        <v>588741000</v>
      </c>
      <c r="Q20" s="32">
        <f>'SALDO AWAL'!S20-BERKURANG!S20+BERTAMBAH!Q20</f>
        <v>131</v>
      </c>
      <c r="R20" s="32">
        <f>'SALDO AWAL'!T20-BERKURANG!T20+BERTAMBAH!R20</f>
        <v>870441500</v>
      </c>
      <c r="S20" s="32">
        <f>'SALDO AWAL'!U20-BERKURANG!U20+BERTAMBAH!S20</f>
        <v>0</v>
      </c>
      <c r="T20" s="297">
        <f>'SALDO AWAL'!V20-BERKURANG!V20+BERTAMBAH!T20</f>
        <v>0</v>
      </c>
      <c r="U20" s="32">
        <f>'SALDO AWAL'!W20-BERKURANG!W20+BERTAMBAH!U20</f>
        <v>0</v>
      </c>
      <c r="V20" s="32">
        <f>'SALDO AWAL'!X20-BERKURANG!X20+BERTAMBAH!V20</f>
        <v>0</v>
      </c>
      <c r="W20" s="32">
        <f>'SALDO AWAL'!Y20-BERKURANG!Y20+BERTAMBAH!W20</f>
        <v>34</v>
      </c>
      <c r="X20" s="297">
        <f>'SALDO AWAL'!Z20-BERKURANG!Z20+BERTAMBAH!X20</f>
        <v>4074909200</v>
      </c>
      <c r="Y20" s="32">
        <f>'SALDO AWAL'!AA20-BERKURANG!AA20+BERTAMBAH!Y20</f>
        <v>0</v>
      </c>
      <c r="Z20" s="32">
        <f>'SALDO AWAL'!AB20-BERKURANG!AB20+BERTAMBAH!Z20</f>
        <v>0</v>
      </c>
      <c r="AA20" s="32">
        <f>'SALDO AWAL'!AC20-BERKURANG!AC20+BERTAMBAH!AA20</f>
        <v>1</v>
      </c>
      <c r="AB20" s="32">
        <f>'SALDO AWAL'!AD20-BERKURANG!AD20+BERTAMBAH!AB20</f>
        <v>41625000</v>
      </c>
      <c r="AC20" s="32">
        <f>'SALDO AWAL'!AE20-BERKURANG!AE20+BERTAMBAH!AC20</f>
        <v>0</v>
      </c>
      <c r="AD20" s="32">
        <f>'SALDO AWAL'!AF20-BERKURANG!AF20+BERTAMBAH!AD20</f>
        <v>0</v>
      </c>
      <c r="AE20" s="32">
        <f>'SALDO AWAL'!AG20-BERKURANG!AG20+BERTAMBAH!AE20</f>
        <v>7</v>
      </c>
      <c r="AF20" s="32">
        <f>'SALDO AWAL'!AH20-BERKURANG!AH20+BERTAMBAH!AF20</f>
        <v>30300000</v>
      </c>
      <c r="AG20" s="32">
        <f>'SALDO AWAL'!AI20-BERKURANG!AI20+BERTAMBAH!AG20</f>
        <v>0</v>
      </c>
      <c r="AH20" s="32">
        <f>'SALDO AWAL'!AJ20-BERKURANG!AJ20+BERTAMBAH!AH20</f>
        <v>0</v>
      </c>
      <c r="AI20" s="32">
        <f>'SALDO AWAL'!AK20-BERKURANG!AK20+BERTAMBAH!AI20</f>
        <v>0</v>
      </c>
      <c r="AJ20" s="32">
        <f>'SALDO AWAL'!AL20-BERKURANG!AL20+BERTAMBAH!AJ20</f>
        <v>0</v>
      </c>
      <c r="AK20" s="32">
        <f>'SALDO AWAL'!AM20-BERKURANG!AM20+BERTAMBAH!AK20</f>
        <v>132</v>
      </c>
      <c r="AL20" s="32">
        <f>'SALDO AWAL'!AN20-BERKURANG!AN20+BERTAMBAH!AL20</f>
        <v>716434853</v>
      </c>
      <c r="AM20" s="32">
        <f>'SALDO AWAL'!AO20-BERKURANG!AO20+BERTAMBAH!AM20</f>
        <v>0</v>
      </c>
      <c r="AN20" s="32">
        <f>'SALDO AWAL'!AP20-BERKURANG!AP20+BERTAMBAH!AN20</f>
        <v>0</v>
      </c>
      <c r="AO20" s="32">
        <f>'SALDO AWAL'!AQ20-BERKURANG!AQ20+BERTAMBAH!AO20</f>
        <v>0</v>
      </c>
      <c r="AP20" s="32">
        <f>'SALDO AWAL'!AR20-BERKURANG!AR20+BERTAMBAH!AP20</f>
        <v>0</v>
      </c>
      <c r="AQ20" s="60">
        <f t="shared" si="0"/>
        <v>1088</v>
      </c>
      <c r="AR20" s="223">
        <f t="shared" si="1"/>
        <v>12188505823</v>
      </c>
      <c r="AS20" s="13"/>
      <c r="AT20" s="14"/>
    </row>
    <row r="21" spans="1:46" ht="12" customHeight="1" x14ac:dyDescent="0.25">
      <c r="A21" s="10">
        <v>11</v>
      </c>
      <c r="B21" s="63" t="s">
        <v>38</v>
      </c>
      <c r="C21" s="32">
        <f>'SALDO AWAL'!E21-BERKURANG!E21+BERTAMBAH!C21</f>
        <v>3</v>
      </c>
      <c r="D21" s="32">
        <f>'SALDO AWAL'!F21-BERKURANG!F21+BERTAMBAH!D21</f>
        <v>2556890000</v>
      </c>
      <c r="E21" s="32">
        <f>'SALDO AWAL'!G21-BERKURANG!G21+BERTAMBAH!E21</f>
        <v>1</v>
      </c>
      <c r="F21" s="32">
        <f>'SALDO AWAL'!H21-BERKURANG!H21+BERTAMBAH!F21</f>
        <v>1500000</v>
      </c>
      <c r="G21" s="32">
        <f>'SALDO AWAL'!I21-BERKURANG!I21+BERTAMBAH!G21</f>
        <v>16</v>
      </c>
      <c r="H21" s="32">
        <f>'SALDO AWAL'!J21-BERKURANG!J21+BERTAMBAH!H21</f>
        <v>443168500</v>
      </c>
      <c r="I21" s="32">
        <f>'SALDO AWAL'!K21-BERKURANG!K21+BERTAMBAH!I21</f>
        <v>4</v>
      </c>
      <c r="J21" s="32">
        <f>'SALDO AWAL'!L21-BERKURANG!L21+BERTAMBAH!J21</f>
        <v>10100100</v>
      </c>
      <c r="K21" s="32">
        <f>'SALDO AWAL'!M21-BERKURANG!M21+BERTAMBAH!K21</f>
        <v>149</v>
      </c>
      <c r="L21" s="32">
        <f>'SALDO AWAL'!N21-BERKURANG!N21+BERTAMBAH!L21</f>
        <v>70769000</v>
      </c>
      <c r="M21" s="32">
        <f>'SALDO AWAL'!O21-BERKURANG!O21+BERTAMBAH!M21</f>
        <v>337</v>
      </c>
      <c r="N21" s="297">
        <f>'SALDO AWAL'!P21-BERKURANG!P21+BERTAMBAH!N21</f>
        <v>786296650</v>
      </c>
      <c r="O21" s="32">
        <f>'SALDO AWAL'!Q21-BERKURANG!Q21+BERTAMBAH!O21</f>
        <v>33</v>
      </c>
      <c r="P21" s="32">
        <f>'SALDO AWAL'!R21-BERKURANG!R21+BERTAMBAH!P21</f>
        <v>129772000</v>
      </c>
      <c r="Q21" s="32">
        <f>'SALDO AWAL'!S21-BERKURANG!S21+BERTAMBAH!Q21</f>
        <v>1</v>
      </c>
      <c r="R21" s="32">
        <f>'SALDO AWAL'!T21-BERKURANG!T21+BERTAMBAH!R21</f>
        <v>2250000</v>
      </c>
      <c r="S21" s="32">
        <f>'SALDO AWAL'!U21-BERKURANG!U21+BERTAMBAH!S21</f>
        <v>2</v>
      </c>
      <c r="T21" s="297">
        <f>'SALDO AWAL'!V21-BERKURANG!V21+BERTAMBAH!T21</f>
        <v>8260000</v>
      </c>
      <c r="U21" s="32">
        <f>'SALDO AWAL'!W21-BERKURANG!W21+BERTAMBAH!U21</f>
        <v>0</v>
      </c>
      <c r="V21" s="32">
        <f>'SALDO AWAL'!X21-BERKURANG!X21+BERTAMBAH!V21</f>
        <v>0</v>
      </c>
      <c r="W21" s="32">
        <f>'SALDO AWAL'!Y21-BERKURANG!Y21+BERTAMBAH!W21</f>
        <v>5</v>
      </c>
      <c r="X21" s="297">
        <f>'SALDO AWAL'!Z21-BERKURANG!Z21+BERTAMBAH!X21</f>
        <v>1593130000</v>
      </c>
      <c r="Y21" s="32">
        <f>'SALDO AWAL'!AA21-BERKURANG!AA21+BERTAMBAH!Y21</f>
        <v>1</v>
      </c>
      <c r="Z21" s="32">
        <f>'SALDO AWAL'!AB21-BERKURANG!AB21+BERTAMBAH!Z21</f>
        <v>50000000</v>
      </c>
      <c r="AA21" s="32">
        <f>'SALDO AWAL'!AC21-BERKURANG!AC21+BERTAMBAH!AA21</f>
        <v>0</v>
      </c>
      <c r="AB21" s="32">
        <f>'SALDO AWAL'!AD21-BERKURANG!AD21+BERTAMBAH!AB21</f>
        <v>0</v>
      </c>
      <c r="AC21" s="32">
        <f>'SALDO AWAL'!AE21-BERKURANG!AE21+BERTAMBAH!AC21</f>
        <v>0</v>
      </c>
      <c r="AD21" s="32">
        <f>'SALDO AWAL'!AF21-BERKURANG!AF21+BERTAMBAH!AD21</f>
        <v>0</v>
      </c>
      <c r="AE21" s="32">
        <f>'SALDO AWAL'!AG21-BERKURANG!AG21+BERTAMBAH!AE21</f>
        <v>2</v>
      </c>
      <c r="AF21" s="32">
        <f>'SALDO AWAL'!AH21-BERKURANG!AH21+BERTAMBAH!AF21</f>
        <v>16099000</v>
      </c>
      <c r="AG21" s="32">
        <f>'SALDO AWAL'!AI21-BERKURANG!AI21+BERTAMBAH!AG21</f>
        <v>1</v>
      </c>
      <c r="AH21" s="32">
        <f>'SALDO AWAL'!AJ21-BERKURANG!AJ21+BERTAMBAH!AH21</f>
        <v>2777000</v>
      </c>
      <c r="AI21" s="32">
        <f>'SALDO AWAL'!AK21-BERKURANG!AK21+BERTAMBAH!AI21</f>
        <v>0</v>
      </c>
      <c r="AJ21" s="32">
        <f>'SALDO AWAL'!AL21-BERKURANG!AL21+BERTAMBAH!AJ21</f>
        <v>0</v>
      </c>
      <c r="AK21" s="32">
        <f>'SALDO AWAL'!AM21-BERKURANG!AM21+BERTAMBAH!AK21</f>
        <v>0</v>
      </c>
      <c r="AL21" s="32">
        <f>'SALDO AWAL'!AN21-BERKURANG!AN21+BERTAMBAH!AL21</f>
        <v>0</v>
      </c>
      <c r="AM21" s="32">
        <f>'SALDO AWAL'!AO21-BERKURANG!AO21+BERTAMBAH!AM21</f>
        <v>0</v>
      </c>
      <c r="AN21" s="32">
        <f>'SALDO AWAL'!AP21-BERKURANG!AP21+BERTAMBAH!AN21</f>
        <v>0</v>
      </c>
      <c r="AO21" s="32">
        <f>'SALDO AWAL'!AQ21-BERKURANG!AQ21+BERTAMBAH!AO21</f>
        <v>0</v>
      </c>
      <c r="AP21" s="32">
        <f>'SALDO AWAL'!AR21-BERKURANG!AR21+BERTAMBAH!AP21</f>
        <v>0</v>
      </c>
      <c r="AQ21" s="60">
        <f t="shared" si="0"/>
        <v>555</v>
      </c>
      <c r="AR21" s="223">
        <f t="shared" si="1"/>
        <v>5671012250</v>
      </c>
      <c r="AS21" s="13"/>
      <c r="AT21" s="14"/>
    </row>
    <row r="22" spans="1:46" ht="12" customHeight="1" x14ac:dyDescent="0.25">
      <c r="A22" s="10">
        <v>12</v>
      </c>
      <c r="B22" s="64" t="s">
        <v>39</v>
      </c>
      <c r="C22" s="32">
        <f>'SALDO AWAL'!E22-BERKURANG!E22+BERTAMBAH!C22</f>
        <v>1</v>
      </c>
      <c r="D22" s="32">
        <f>'SALDO AWAL'!F22-BERKURANG!F22+BERTAMBAH!D22</f>
        <v>256700000</v>
      </c>
      <c r="E22" s="32">
        <f>'SALDO AWAL'!G22-BERKURANG!G22+BERTAMBAH!E22</f>
        <v>0</v>
      </c>
      <c r="F22" s="32">
        <f>'SALDO AWAL'!H22-BERKURANG!H22+BERTAMBAH!F22</f>
        <v>0</v>
      </c>
      <c r="G22" s="32">
        <f>'SALDO AWAL'!I22-BERKURANG!I22+BERTAMBAH!G22</f>
        <v>10</v>
      </c>
      <c r="H22" s="32">
        <f>'SALDO AWAL'!J22-BERKURANG!J22+BERTAMBAH!H22</f>
        <v>435973494</v>
      </c>
      <c r="I22" s="32">
        <f>'SALDO AWAL'!K22-BERKURANG!K22+BERTAMBAH!I22</f>
        <v>23</v>
      </c>
      <c r="J22" s="32">
        <f>'SALDO AWAL'!L22-BERKURANG!L22+BERTAMBAH!J22</f>
        <v>68673900</v>
      </c>
      <c r="K22" s="32">
        <f>'SALDO AWAL'!M22-BERKURANG!M22+BERTAMBAH!K22</f>
        <v>1</v>
      </c>
      <c r="L22" s="32">
        <f>'SALDO AWAL'!N22-BERKURANG!N22+BERTAMBAH!L22</f>
        <v>3100000</v>
      </c>
      <c r="M22" s="32">
        <f>'SALDO AWAL'!O22-BERKURANG!O22+BERTAMBAH!M22</f>
        <v>269</v>
      </c>
      <c r="N22" s="297">
        <f>'SALDO AWAL'!P22-BERKURANG!P22+BERTAMBAH!N22</f>
        <v>605862700</v>
      </c>
      <c r="O22" s="32">
        <f>'SALDO AWAL'!Q22-BERKURANG!Q22+BERTAMBAH!O22</f>
        <v>8</v>
      </c>
      <c r="P22" s="32">
        <f>'SALDO AWAL'!R22-BERKURANG!R22+BERTAMBAH!P22</f>
        <v>66701000</v>
      </c>
      <c r="Q22" s="32">
        <f>'SALDO AWAL'!S22-BERKURANG!S22+BERTAMBAH!Q22</f>
        <v>0</v>
      </c>
      <c r="R22" s="32">
        <f>'SALDO AWAL'!T22-BERKURANG!T22+BERTAMBAH!R22</f>
        <v>0</v>
      </c>
      <c r="S22" s="32">
        <f>'SALDO AWAL'!U22-BERKURANG!U22+BERTAMBAH!S22</f>
        <v>0</v>
      </c>
      <c r="T22" s="297">
        <f>'SALDO AWAL'!V22-BERKURANG!V22+BERTAMBAH!T22</f>
        <v>0</v>
      </c>
      <c r="U22" s="32">
        <f>'SALDO AWAL'!W22-BERKURANG!W22+BERTAMBAH!U22</f>
        <v>0</v>
      </c>
      <c r="V22" s="32">
        <f>'SALDO AWAL'!X22-BERKURANG!X22+BERTAMBAH!V22</f>
        <v>0</v>
      </c>
      <c r="W22" s="32">
        <f>'SALDO AWAL'!Y22-BERKURANG!Y22+BERTAMBAH!W22</f>
        <v>4</v>
      </c>
      <c r="X22" s="297">
        <f>'SALDO AWAL'!Z22-BERKURANG!Z22+BERTAMBAH!X22</f>
        <v>4003014675</v>
      </c>
      <c r="Y22" s="32">
        <f>'SALDO AWAL'!AA22-BERKURANG!AA22+BERTAMBAH!Y22</f>
        <v>1</v>
      </c>
      <c r="Z22" s="32">
        <f>'SALDO AWAL'!AB22-BERKURANG!AB22+BERTAMBAH!Z22</f>
        <v>183800000</v>
      </c>
      <c r="AA22" s="32">
        <f>'SALDO AWAL'!AC22-BERKURANG!AC22+BERTAMBAH!AA22</f>
        <v>1</v>
      </c>
      <c r="AB22" s="32">
        <f>'SALDO AWAL'!AD22-BERKURANG!AD22+BERTAMBAH!AB22</f>
        <v>144150000</v>
      </c>
      <c r="AC22" s="32">
        <f>'SALDO AWAL'!AE22-BERKURANG!AE22+BERTAMBAH!AC22</f>
        <v>0</v>
      </c>
      <c r="AD22" s="32">
        <f>'SALDO AWAL'!AF22-BERKURANG!AF22+BERTAMBAH!AD22</f>
        <v>0</v>
      </c>
      <c r="AE22" s="32">
        <f>'SALDO AWAL'!AG22-BERKURANG!AG22+BERTAMBAH!AE22</f>
        <v>1</v>
      </c>
      <c r="AF22" s="32">
        <f>'SALDO AWAL'!AH22-BERKURANG!AH22+BERTAMBAH!AF22</f>
        <v>10934000</v>
      </c>
      <c r="AG22" s="32">
        <f>'SALDO AWAL'!AI22-BERKURANG!AI22+BERTAMBAH!AG22</f>
        <v>0</v>
      </c>
      <c r="AH22" s="32">
        <f>'SALDO AWAL'!AJ22-BERKURANG!AJ22+BERTAMBAH!AH22</f>
        <v>0</v>
      </c>
      <c r="AI22" s="32">
        <f>'SALDO AWAL'!AK22-BERKURANG!AK22+BERTAMBAH!AI22</f>
        <v>0</v>
      </c>
      <c r="AJ22" s="32">
        <f>'SALDO AWAL'!AL22-BERKURANG!AL22+BERTAMBAH!AJ22</f>
        <v>0</v>
      </c>
      <c r="AK22" s="32">
        <f>'SALDO AWAL'!AM22-BERKURANG!AM22+BERTAMBAH!AK22</f>
        <v>0</v>
      </c>
      <c r="AL22" s="32">
        <f>'SALDO AWAL'!AN22-BERKURANG!AN22+BERTAMBAH!AL22</f>
        <v>0</v>
      </c>
      <c r="AM22" s="32">
        <f>'SALDO AWAL'!AO22-BERKURANG!AO22+BERTAMBAH!AM22</f>
        <v>0</v>
      </c>
      <c r="AN22" s="32">
        <f>'SALDO AWAL'!AP22-BERKURANG!AP22+BERTAMBAH!AN22</f>
        <v>0</v>
      </c>
      <c r="AO22" s="32">
        <f>'SALDO AWAL'!AQ22-BERKURANG!AQ22+BERTAMBAH!AO22</f>
        <v>0</v>
      </c>
      <c r="AP22" s="32">
        <f>'SALDO AWAL'!AR22-BERKURANG!AR22+BERTAMBAH!AP22</f>
        <v>0</v>
      </c>
      <c r="AQ22" s="60">
        <f t="shared" si="0"/>
        <v>319</v>
      </c>
      <c r="AR22" s="223">
        <f t="shared" si="1"/>
        <v>5778909769</v>
      </c>
      <c r="AS22" s="13"/>
      <c r="AT22" s="14"/>
    </row>
    <row r="23" spans="1:46" s="285" customFormat="1" ht="12" customHeight="1" x14ac:dyDescent="0.25">
      <c r="A23" s="280">
        <v>13</v>
      </c>
      <c r="B23" s="273" t="s">
        <v>40</v>
      </c>
      <c r="C23" s="281">
        <f>'SALDO AWAL'!E23-BERKURANG!E23+BERTAMBAH!C23</f>
        <v>3</v>
      </c>
      <c r="D23" s="281">
        <f>'SALDO AWAL'!F23-BERKURANG!F23+BERTAMBAH!D23</f>
        <v>432244012</v>
      </c>
      <c r="E23" s="281">
        <f>'SALDO AWAL'!G23-BERKURANG!G23+BERTAMBAH!E23</f>
        <v>23</v>
      </c>
      <c r="F23" s="281">
        <f>'SALDO AWAL'!H23-BERKURANG!H23+BERTAMBAH!F23</f>
        <v>157837500</v>
      </c>
      <c r="G23" s="281">
        <f>'SALDO AWAL'!I23-BERKURANG!I23+BERTAMBAH!G23</f>
        <v>85</v>
      </c>
      <c r="H23" s="281">
        <f>'SALDO AWAL'!J23-BERKURANG!J23+BERTAMBAH!H23</f>
        <v>984473178</v>
      </c>
      <c r="I23" s="281">
        <f>'SALDO AWAL'!K23-BERKURANG!K23+BERTAMBAH!I23</f>
        <v>3</v>
      </c>
      <c r="J23" s="281">
        <f>'SALDO AWAL'!L23-BERKURANG!L23+BERTAMBAH!J23</f>
        <v>16250000</v>
      </c>
      <c r="K23" s="281">
        <f>'SALDO AWAL'!M23-BERKURANG!M23+BERTAMBAH!K23</f>
        <v>9</v>
      </c>
      <c r="L23" s="281">
        <f>'SALDO AWAL'!N23-BERKURANG!N23+BERTAMBAH!L23</f>
        <v>57230500</v>
      </c>
      <c r="M23" s="281">
        <f>'SALDO AWAL'!O23-BERKURANG!O23+BERTAMBAH!M23</f>
        <v>569</v>
      </c>
      <c r="N23" s="298">
        <f>'SALDO AWAL'!P23-BERKURANG!P23+BERTAMBAH!N23</f>
        <v>829336800</v>
      </c>
      <c r="O23" s="281">
        <f>'SALDO AWAL'!Q23-BERKURANG!Q23+BERTAMBAH!O23</f>
        <v>54</v>
      </c>
      <c r="P23" s="281">
        <f>'SALDO AWAL'!R23-BERKURANG!R23+BERTAMBAH!P23</f>
        <v>90168300</v>
      </c>
      <c r="Q23" s="281">
        <f>'SALDO AWAL'!S23-BERKURANG!S23+BERTAMBAH!Q23</f>
        <v>0</v>
      </c>
      <c r="R23" s="281">
        <f>'SALDO AWAL'!T23-BERKURANG!T23+BERTAMBAH!R23</f>
        <v>0</v>
      </c>
      <c r="S23" s="281">
        <f>'SALDO AWAL'!U23-BERKURANG!U23+BERTAMBAH!S23</f>
        <v>0</v>
      </c>
      <c r="T23" s="298">
        <f>'SALDO AWAL'!V23-BERKURANG!V23+BERTAMBAH!T23</f>
        <v>0</v>
      </c>
      <c r="U23" s="281">
        <f>'SALDO AWAL'!W23-BERKURANG!W23+BERTAMBAH!U23</f>
        <v>0</v>
      </c>
      <c r="V23" s="281">
        <f>'SALDO AWAL'!X23-BERKURANG!X23+BERTAMBAH!V23</f>
        <v>0</v>
      </c>
      <c r="W23" s="281">
        <f>'SALDO AWAL'!Y23-BERKURANG!Y23+BERTAMBAH!W23</f>
        <v>138</v>
      </c>
      <c r="X23" s="298">
        <v>58488827070.010002</v>
      </c>
      <c r="Y23" s="281">
        <f>'SALDO AWAL'!AA23-BERKURANG!AA23+BERTAMBAH!Y23</f>
        <v>15</v>
      </c>
      <c r="Z23" s="281">
        <f>'SALDO AWAL'!AB23-BERKURANG!AB23+BERTAMBAH!Z23</f>
        <v>21450000</v>
      </c>
      <c r="AA23" s="281">
        <f>'SALDO AWAL'!AC23-BERKURANG!AC23+BERTAMBAH!AA23</f>
        <v>0</v>
      </c>
      <c r="AB23" s="281">
        <f>'SALDO AWAL'!AD23-BERKURANG!AD23+BERTAMBAH!AB23</f>
        <v>0</v>
      </c>
      <c r="AC23" s="281">
        <f>'SALDO AWAL'!AE23-BERKURANG!AE23+BERTAMBAH!AC23</f>
        <v>0</v>
      </c>
      <c r="AD23" s="281">
        <f>'SALDO AWAL'!AF23-BERKURANG!AF23+BERTAMBAH!AD23</f>
        <v>0</v>
      </c>
      <c r="AE23" s="281">
        <f>'SALDO AWAL'!AG23-BERKURANG!AG23+BERTAMBAH!AE23</f>
        <v>1</v>
      </c>
      <c r="AF23" s="281">
        <f>'SALDO AWAL'!AH23-BERKURANG!AH23+BERTAMBAH!AF23</f>
        <v>19999650</v>
      </c>
      <c r="AG23" s="281">
        <f>'SALDO AWAL'!AI23-BERKURANG!AI23+BERTAMBAH!AG23</f>
        <v>0</v>
      </c>
      <c r="AH23" s="281">
        <f>'SALDO AWAL'!AJ23-BERKURANG!AJ23+BERTAMBAH!AH23</f>
        <v>0</v>
      </c>
      <c r="AI23" s="281">
        <f>'SALDO AWAL'!AK23-BERKURANG!AK23+BERTAMBAH!AI23</f>
        <v>0</v>
      </c>
      <c r="AJ23" s="281">
        <f>'SALDO AWAL'!AL23-BERKURANG!AL23+BERTAMBAH!AJ23</f>
        <v>0</v>
      </c>
      <c r="AK23" s="281">
        <f>'SALDO AWAL'!AM23-BERKURANG!AM23+BERTAMBAH!AK23</f>
        <v>0</v>
      </c>
      <c r="AL23" s="281">
        <f>'SALDO AWAL'!AN23-BERKURANG!AN23+BERTAMBAH!AL23</f>
        <v>0</v>
      </c>
      <c r="AM23" s="281">
        <f>'SALDO AWAL'!AO23-BERKURANG!AO23+BERTAMBAH!AM23</f>
        <v>0</v>
      </c>
      <c r="AN23" s="281">
        <f>'SALDO AWAL'!AP23-BERKURANG!AP23+BERTAMBAH!AN23</f>
        <v>0</v>
      </c>
      <c r="AO23" s="281">
        <f>'SALDO AWAL'!AQ23-BERKURANG!AQ23+BERTAMBAH!AO23</f>
        <v>0</v>
      </c>
      <c r="AP23" s="281">
        <f>'SALDO AWAL'!AR23-BERKURANG!AR23+BERTAMBAH!AP23</f>
        <v>0</v>
      </c>
      <c r="AQ23" s="282">
        <f t="shared" si="0"/>
        <v>900</v>
      </c>
      <c r="AR23" s="223">
        <f t="shared" si="1"/>
        <v>61097817010.010002</v>
      </c>
      <c r="AS23" s="283"/>
      <c r="AT23" s="284"/>
    </row>
    <row r="24" spans="1:46" ht="12" customHeight="1" x14ac:dyDescent="0.25">
      <c r="A24" s="10">
        <v>14</v>
      </c>
      <c r="B24" s="73" t="s">
        <v>41</v>
      </c>
      <c r="C24" s="32">
        <f>'SALDO AWAL'!E24-BERKURANG!E24+BERTAMBAH!C24</f>
        <v>25</v>
      </c>
      <c r="D24" s="32">
        <f>'SALDO AWAL'!F24-BERKURANG!F24+BERTAMBAH!D24</f>
        <v>85853976967</v>
      </c>
      <c r="E24" s="32">
        <f>'SALDO AWAL'!G24-BERKURANG!G24+BERTAMBAH!E24</f>
        <v>9</v>
      </c>
      <c r="F24" s="32">
        <f>'SALDO AWAL'!H24-BERKURANG!H24+BERTAMBAH!F24</f>
        <v>478391000</v>
      </c>
      <c r="G24" s="32">
        <f>'SALDO AWAL'!I24-BERKURANG!I24+BERTAMBAH!G24</f>
        <v>21</v>
      </c>
      <c r="H24" s="32">
        <f>'SALDO AWAL'!J24-BERKURANG!J24+BERTAMBAH!H24</f>
        <v>452593900</v>
      </c>
      <c r="I24" s="32">
        <f>'SALDO AWAL'!K24-BERKURANG!K24+BERTAMBAH!I24</f>
        <v>4</v>
      </c>
      <c r="J24" s="32">
        <f>'SALDO AWAL'!L24-BERKURANG!L24+BERTAMBAH!J24</f>
        <v>12283700</v>
      </c>
      <c r="K24" s="32">
        <f>'SALDO AWAL'!M24-BERKURANG!M24+BERTAMBAH!K24</f>
        <v>10</v>
      </c>
      <c r="L24" s="32">
        <f>'SALDO AWAL'!N24-BERKURANG!N24+BERTAMBAH!L24</f>
        <v>20235000</v>
      </c>
      <c r="M24" s="32">
        <f>'SALDO AWAL'!O24-BERKURANG!O24+BERTAMBAH!M24</f>
        <v>441</v>
      </c>
      <c r="N24" s="297">
        <f>'SALDO AWAL'!P24-BERKURANG!P24+BERTAMBAH!N24</f>
        <v>1324026904</v>
      </c>
      <c r="O24" s="32">
        <f>'SALDO AWAL'!Q24-BERKURANG!Q24+BERTAMBAH!O24</f>
        <v>86</v>
      </c>
      <c r="P24" s="32">
        <f>'SALDO AWAL'!R24-BERKURANG!R24+BERTAMBAH!P24</f>
        <v>418436364</v>
      </c>
      <c r="Q24" s="32">
        <f>'SALDO AWAL'!S24-BERKURANG!S24+BERTAMBAH!Q24</f>
        <v>0</v>
      </c>
      <c r="R24" s="32">
        <f>'SALDO AWAL'!T24-BERKURANG!T24+BERTAMBAH!R24</f>
        <v>0</v>
      </c>
      <c r="S24" s="32">
        <f>'SALDO AWAL'!U24-BERKURANG!U24+BERTAMBAH!S24</f>
        <v>0</v>
      </c>
      <c r="T24" s="297">
        <f>'SALDO AWAL'!V24-BERKURANG!V24+BERTAMBAH!T24</f>
        <v>0</v>
      </c>
      <c r="U24" s="32">
        <f>'SALDO AWAL'!W24-BERKURANG!W24+BERTAMBAH!U24</f>
        <v>0</v>
      </c>
      <c r="V24" s="32">
        <f>'SALDO AWAL'!X24-BERKURANG!X24+BERTAMBAH!V24</f>
        <v>0</v>
      </c>
      <c r="W24" s="32">
        <f>'SALDO AWAL'!Y24-BERKURANG!Y24+BERTAMBAH!W24</f>
        <v>139</v>
      </c>
      <c r="X24" s="297">
        <f>'SALDO AWAL'!Z24-BERKURANG!Z24+BERTAMBAH!X24</f>
        <v>65110970504.159996</v>
      </c>
      <c r="Y24" s="32">
        <f>'SALDO AWAL'!AA24-BERKURANG!AA24+BERTAMBAH!Y24</f>
        <v>32</v>
      </c>
      <c r="Z24" s="32">
        <f>'SALDO AWAL'!AB24-BERKURANG!AB24+BERTAMBAH!Z24</f>
        <v>781552203.6099999</v>
      </c>
      <c r="AA24" s="32">
        <f>'SALDO AWAL'!AC24-BERKURANG!AC24+BERTAMBAH!AA24</f>
        <v>23</v>
      </c>
      <c r="AB24" s="32">
        <f>'SALDO AWAL'!AD24-BERKURANG!AD24+BERTAMBAH!AB24</f>
        <v>5274388685.4099998</v>
      </c>
      <c r="AC24" s="32">
        <f>'SALDO AWAL'!AE24-BERKURANG!AE24+BERTAMBAH!AC24</f>
        <v>2</v>
      </c>
      <c r="AD24" s="32">
        <f>'SALDO AWAL'!AF24-BERKURANG!AF24+BERTAMBAH!AD24</f>
        <v>635960000</v>
      </c>
      <c r="AE24" s="32">
        <f>'SALDO AWAL'!AG24-BERKURANG!AG24+BERTAMBAH!AE24</f>
        <v>7</v>
      </c>
      <c r="AF24" s="32">
        <f>'SALDO AWAL'!AH24-BERKURANG!AH24+BERTAMBAH!AF24</f>
        <v>1024729125</v>
      </c>
      <c r="AG24" s="32">
        <f>'SALDO AWAL'!AI24-BERKURANG!AI24+BERTAMBAH!AG24</f>
        <v>3</v>
      </c>
      <c r="AH24" s="32">
        <f>'SALDO AWAL'!AJ24-BERKURANG!AJ24+BERTAMBAH!AH24</f>
        <v>92938300</v>
      </c>
      <c r="AI24" s="32">
        <f>'SALDO AWAL'!AK24-BERKURANG!AK24+BERTAMBAH!AI24</f>
        <v>0</v>
      </c>
      <c r="AJ24" s="32">
        <f>'SALDO AWAL'!AL24-BERKURANG!AL24+BERTAMBAH!AJ24</f>
        <v>0</v>
      </c>
      <c r="AK24" s="32">
        <f>'SALDO AWAL'!AM24-BERKURANG!AM24+BERTAMBAH!AK24</f>
        <v>22</v>
      </c>
      <c r="AL24" s="32">
        <f>'SALDO AWAL'!AN24-BERKURANG!AN24+BERTAMBAH!AL24</f>
        <v>235712700</v>
      </c>
      <c r="AM24" s="32">
        <f>'SALDO AWAL'!AO24-BERKURANG!AO24+BERTAMBAH!AM24</f>
        <v>2</v>
      </c>
      <c r="AN24" s="32">
        <f>'SALDO AWAL'!AP24-BERKURANG!AP24+BERTAMBAH!AN24</f>
        <v>254127000</v>
      </c>
      <c r="AO24" s="32">
        <f>'SALDO AWAL'!AQ24-BERKURANG!AQ24+BERTAMBAH!AO24</f>
        <v>0</v>
      </c>
      <c r="AP24" s="32">
        <f>'SALDO AWAL'!AR24-BERKURANG!AR24+BERTAMBAH!AP24</f>
        <v>0</v>
      </c>
      <c r="AQ24" s="60">
        <f t="shared" si="0"/>
        <v>826</v>
      </c>
      <c r="AR24" s="223">
        <f t="shared" si="1"/>
        <v>161970322353.17999</v>
      </c>
      <c r="AS24" s="13"/>
      <c r="AT24" s="14"/>
    </row>
    <row r="25" spans="1:46" ht="12" customHeight="1" x14ac:dyDescent="0.25">
      <c r="A25" s="10">
        <v>15</v>
      </c>
      <c r="B25" s="16" t="s">
        <v>42</v>
      </c>
      <c r="C25" s="32">
        <f>'SALDO AWAL'!E25-BERKURANG!E25+BERTAMBAH!C25</f>
        <v>2</v>
      </c>
      <c r="D25" s="32">
        <f>'SALDO AWAL'!F25-BERKURANG!F25+BERTAMBAH!D25</f>
        <v>392250000</v>
      </c>
      <c r="E25" s="32">
        <f>'SALDO AWAL'!G25-BERKURANG!G25+BERTAMBAH!E25</f>
        <v>0</v>
      </c>
      <c r="F25" s="32">
        <f>'SALDO AWAL'!H25-BERKURANG!H25+BERTAMBAH!F25</f>
        <v>0</v>
      </c>
      <c r="G25" s="32">
        <f>'SALDO AWAL'!I25-BERKURANG!I25+BERTAMBAH!G25</f>
        <v>25</v>
      </c>
      <c r="H25" s="32">
        <f>'SALDO AWAL'!J25-BERKURANG!J25+BERTAMBAH!H25</f>
        <v>478503333</v>
      </c>
      <c r="I25" s="32">
        <f>'SALDO AWAL'!K25-BERKURANG!K25+BERTAMBAH!I25</f>
        <v>20</v>
      </c>
      <c r="J25" s="32">
        <f>'SALDO AWAL'!L25-BERKURANG!L25+BERTAMBAH!J25</f>
        <v>1920000</v>
      </c>
      <c r="K25" s="32">
        <f>'SALDO AWAL'!M25-BERKURANG!M25+BERTAMBAH!K25</f>
        <v>0</v>
      </c>
      <c r="L25" s="32">
        <f>'SALDO AWAL'!N25-BERKURANG!N25+BERTAMBAH!L25</f>
        <v>0</v>
      </c>
      <c r="M25" s="32">
        <f>'SALDO AWAL'!O25-BERKURANG!O25+BERTAMBAH!M25</f>
        <v>305</v>
      </c>
      <c r="N25" s="297">
        <f>'SALDO AWAL'!P25-BERKURANG!P25+BERTAMBAH!N25</f>
        <v>458279500</v>
      </c>
      <c r="O25" s="32">
        <f>'SALDO AWAL'!Q25-BERKURANG!Q25+BERTAMBAH!O25</f>
        <v>64</v>
      </c>
      <c r="P25" s="32">
        <f>'SALDO AWAL'!R25-BERKURANG!R25+BERTAMBAH!P25</f>
        <v>144847500</v>
      </c>
      <c r="Q25" s="32">
        <f>'SALDO AWAL'!S25-BERKURANG!S25+BERTAMBAH!Q25</f>
        <v>0</v>
      </c>
      <c r="R25" s="32">
        <f>'SALDO AWAL'!T25-BERKURANG!T25+BERTAMBAH!R25</f>
        <v>0</v>
      </c>
      <c r="S25" s="32">
        <f>'SALDO AWAL'!U25-BERKURANG!U25+BERTAMBAH!S25</f>
        <v>0</v>
      </c>
      <c r="T25" s="297">
        <f>'SALDO AWAL'!V25-BERKURANG!V25+BERTAMBAH!T25</f>
        <v>0</v>
      </c>
      <c r="U25" s="32">
        <f>'SALDO AWAL'!W25-BERKURANG!W25+BERTAMBAH!U25</f>
        <v>251</v>
      </c>
      <c r="V25" s="32">
        <f>'SALDO AWAL'!X25-BERKURANG!X25+BERTAMBAH!V25</f>
        <v>156998400</v>
      </c>
      <c r="W25" s="32">
        <f>'SALDO AWAL'!Y25-BERKURANG!Y25+BERTAMBAH!W25</f>
        <v>2</v>
      </c>
      <c r="X25" s="297">
        <f>'SALDO AWAL'!Z25-BERKURANG!Z25+BERTAMBAH!X25</f>
        <v>144775000</v>
      </c>
      <c r="Y25" s="32">
        <f>'SALDO AWAL'!AA25-BERKURANG!AA25+BERTAMBAH!Y25</f>
        <v>0</v>
      </c>
      <c r="Z25" s="32">
        <f>'SALDO AWAL'!AB25-BERKURANG!AB25+BERTAMBAH!Z25</f>
        <v>0</v>
      </c>
      <c r="AA25" s="32">
        <f>'SALDO AWAL'!AC25-BERKURANG!AC25+BERTAMBAH!AA25</f>
        <v>0</v>
      </c>
      <c r="AB25" s="32">
        <f>'SALDO AWAL'!AD25-BERKURANG!AD25+BERTAMBAH!AB25</f>
        <v>0</v>
      </c>
      <c r="AC25" s="32">
        <f>'SALDO AWAL'!AE25-BERKURANG!AE25+BERTAMBAH!AC25</f>
        <v>0</v>
      </c>
      <c r="AD25" s="32">
        <f>'SALDO AWAL'!AF25-BERKURANG!AF25+BERTAMBAH!AD25</f>
        <v>0</v>
      </c>
      <c r="AE25" s="32">
        <f>'SALDO AWAL'!AG25-BERKURANG!AG25+BERTAMBAH!AE25</f>
        <v>0</v>
      </c>
      <c r="AF25" s="32">
        <f>'SALDO AWAL'!AH25-BERKURANG!AH25+BERTAMBAH!AF25</f>
        <v>0</v>
      </c>
      <c r="AG25" s="32">
        <f>'SALDO AWAL'!AI25-BERKURANG!AI25+BERTAMBAH!AG25</f>
        <v>0</v>
      </c>
      <c r="AH25" s="32">
        <f>'SALDO AWAL'!AJ25-BERKURANG!AJ25+BERTAMBAH!AH25</f>
        <v>0</v>
      </c>
      <c r="AI25" s="32">
        <f>'SALDO AWAL'!AK25-BERKURANG!AK25+BERTAMBAH!AI25</f>
        <v>0</v>
      </c>
      <c r="AJ25" s="32">
        <f>'SALDO AWAL'!AL25-BERKURANG!AL25+BERTAMBAH!AJ25</f>
        <v>0</v>
      </c>
      <c r="AK25" s="32">
        <f>'SALDO AWAL'!AM25-BERKURANG!AM25+BERTAMBAH!AK25</f>
        <v>0</v>
      </c>
      <c r="AL25" s="32">
        <f>'SALDO AWAL'!AN25-BERKURANG!AN25+BERTAMBAH!AL25</f>
        <v>0</v>
      </c>
      <c r="AM25" s="32">
        <f>'SALDO AWAL'!AO25-BERKURANG!AO25+BERTAMBAH!AM25</f>
        <v>0</v>
      </c>
      <c r="AN25" s="32">
        <f>'SALDO AWAL'!AP25-BERKURANG!AP25+BERTAMBAH!AN25</f>
        <v>0</v>
      </c>
      <c r="AO25" s="32">
        <f>'SALDO AWAL'!AQ25-BERKURANG!AQ25+BERTAMBAH!AO25</f>
        <v>0</v>
      </c>
      <c r="AP25" s="32">
        <f>'SALDO AWAL'!AR25-BERKURANG!AR25+BERTAMBAH!AP25</f>
        <v>0</v>
      </c>
      <c r="AQ25" s="60">
        <f t="shared" si="0"/>
        <v>669</v>
      </c>
      <c r="AR25" s="223">
        <f t="shared" si="1"/>
        <v>1777573733</v>
      </c>
      <c r="AS25" s="13"/>
      <c r="AT25" s="14"/>
    </row>
    <row r="26" spans="1:46" ht="12" customHeight="1" x14ac:dyDescent="0.25">
      <c r="A26" s="10">
        <v>16</v>
      </c>
      <c r="B26" s="66" t="s">
        <v>43</v>
      </c>
      <c r="C26" s="32">
        <f>'SALDO AWAL'!E26-BERKURANG!E26+BERTAMBAH!C26</f>
        <v>0</v>
      </c>
      <c r="D26" s="32">
        <f>'SALDO AWAL'!F26-BERKURANG!F26+BERTAMBAH!D26</f>
        <v>0</v>
      </c>
      <c r="E26" s="32">
        <f>'SALDO AWAL'!G26-BERKURANG!G26+BERTAMBAH!E26</f>
        <v>1</v>
      </c>
      <c r="F26" s="32">
        <f>'SALDO AWAL'!H26-BERKURANG!H26+BERTAMBAH!F26</f>
        <v>2583000</v>
      </c>
      <c r="G26" s="32">
        <f>'SALDO AWAL'!I26-BERKURANG!I26+BERTAMBAH!G26</f>
        <v>33</v>
      </c>
      <c r="H26" s="32">
        <f>'SALDO AWAL'!J26-BERKURANG!J26+BERTAMBAH!H26</f>
        <v>2869661708</v>
      </c>
      <c r="I26" s="32">
        <f>'SALDO AWAL'!K26-BERKURANG!K26+BERTAMBAH!I26</f>
        <v>1</v>
      </c>
      <c r="J26" s="32">
        <f>'SALDO AWAL'!L26-BERKURANG!L26+BERTAMBAH!J26</f>
        <v>7700000</v>
      </c>
      <c r="K26" s="32">
        <f>'SALDO AWAL'!M26-BERKURANG!M26+BERTAMBAH!K26</f>
        <v>0</v>
      </c>
      <c r="L26" s="32">
        <f>'SALDO AWAL'!N26-BERKURANG!N26+BERTAMBAH!L26</f>
        <v>0</v>
      </c>
      <c r="M26" s="32">
        <f>'SALDO AWAL'!O26-BERKURANG!O26+BERTAMBAH!M26</f>
        <v>242</v>
      </c>
      <c r="N26" s="297">
        <f>'SALDO AWAL'!P26-BERKURANG!P26+BERTAMBAH!N26</f>
        <v>389419125</v>
      </c>
      <c r="O26" s="32">
        <f>'SALDO AWAL'!Q26-BERKURANG!Q26+BERTAMBAH!O26</f>
        <v>89</v>
      </c>
      <c r="P26" s="32">
        <f>'SALDO AWAL'!R26-BERKURANG!R26+BERTAMBAH!P26</f>
        <v>179127821</v>
      </c>
      <c r="Q26" s="32">
        <f>'SALDO AWAL'!S26-BERKURANG!S26+BERTAMBAH!Q26</f>
        <v>0</v>
      </c>
      <c r="R26" s="32">
        <f>'SALDO AWAL'!T26-BERKURANG!T26+BERTAMBAH!R26</f>
        <v>0</v>
      </c>
      <c r="S26" s="32">
        <f>'SALDO AWAL'!U26-BERKURANG!U26+BERTAMBAH!S26</f>
        <v>0</v>
      </c>
      <c r="T26" s="297">
        <f>'SALDO AWAL'!V26-BERKURANG!V26+BERTAMBAH!T26</f>
        <v>0</v>
      </c>
      <c r="U26" s="32">
        <f>'SALDO AWAL'!W26-BERKURANG!W26+BERTAMBAH!U26</f>
        <v>181</v>
      </c>
      <c r="V26" s="32">
        <f>'SALDO AWAL'!X26-BERKURANG!X26+BERTAMBAH!V26</f>
        <v>247711250</v>
      </c>
      <c r="W26" s="32">
        <f>'SALDO AWAL'!Y26-BERKURANG!Y26+BERTAMBAH!W26</f>
        <v>3</v>
      </c>
      <c r="X26" s="297">
        <f>'SALDO AWAL'!Z26-BERKURANG!Z26+BERTAMBAH!X26</f>
        <v>414534605</v>
      </c>
      <c r="Y26" s="32">
        <f>'SALDO AWAL'!AA26-BERKURANG!AA26+BERTAMBAH!Y26</f>
        <v>0</v>
      </c>
      <c r="Z26" s="32">
        <f>'SALDO AWAL'!AB26-BERKURANG!AB26+BERTAMBAH!Z26</f>
        <v>0</v>
      </c>
      <c r="AA26" s="32">
        <f>'SALDO AWAL'!AC26-BERKURANG!AC26+BERTAMBAH!AA26</f>
        <v>0</v>
      </c>
      <c r="AB26" s="32">
        <f>'SALDO AWAL'!AD26-BERKURANG!AD26+BERTAMBAH!AB26</f>
        <v>0</v>
      </c>
      <c r="AC26" s="32">
        <f>'SALDO AWAL'!AE26-BERKURANG!AE26+BERTAMBAH!AC26</f>
        <v>0</v>
      </c>
      <c r="AD26" s="32">
        <f>'SALDO AWAL'!AF26-BERKURANG!AF26+BERTAMBAH!AD26</f>
        <v>0</v>
      </c>
      <c r="AE26" s="32">
        <f>'SALDO AWAL'!AG26-BERKURANG!AG26+BERTAMBAH!AE26</f>
        <v>1</v>
      </c>
      <c r="AF26" s="32">
        <f>'SALDO AWAL'!AH26-BERKURANG!AH26+BERTAMBAH!AF26</f>
        <v>33980650</v>
      </c>
      <c r="AG26" s="32">
        <f>'SALDO AWAL'!AI26-BERKURANG!AI26+BERTAMBAH!AG26</f>
        <v>0</v>
      </c>
      <c r="AH26" s="32">
        <f>'SALDO AWAL'!AJ26-BERKURANG!AJ26+BERTAMBAH!AH26</f>
        <v>0</v>
      </c>
      <c r="AI26" s="32">
        <f>'SALDO AWAL'!AK26-BERKURANG!AK26+BERTAMBAH!AI26</f>
        <v>0</v>
      </c>
      <c r="AJ26" s="32">
        <f>'SALDO AWAL'!AL26-BERKURANG!AL26+BERTAMBAH!AJ26</f>
        <v>0</v>
      </c>
      <c r="AK26" s="32">
        <f>'SALDO AWAL'!AM26-BERKURANG!AM26+BERTAMBAH!AK26</f>
        <v>0</v>
      </c>
      <c r="AL26" s="32">
        <f>'SALDO AWAL'!AN26-BERKURANG!AN26+BERTAMBAH!AL26</f>
        <v>0</v>
      </c>
      <c r="AM26" s="32">
        <f>'SALDO AWAL'!AO26-BERKURANG!AO26+BERTAMBAH!AM26</f>
        <v>0</v>
      </c>
      <c r="AN26" s="32">
        <f>'SALDO AWAL'!AP26-BERKURANG!AP26+BERTAMBAH!AN26</f>
        <v>0</v>
      </c>
      <c r="AO26" s="32">
        <f>'SALDO AWAL'!AQ26-BERKURANG!AQ26+BERTAMBAH!AO26</f>
        <v>0</v>
      </c>
      <c r="AP26" s="32">
        <f>'SALDO AWAL'!AR26-BERKURANG!AR26+BERTAMBAH!AP26</f>
        <v>0</v>
      </c>
      <c r="AQ26" s="60">
        <f t="shared" si="0"/>
        <v>551</v>
      </c>
      <c r="AR26" s="223">
        <f t="shared" si="1"/>
        <v>4144718159</v>
      </c>
      <c r="AS26" s="13">
        <v>4144718159</v>
      </c>
      <c r="AT26" s="14" t="s">
        <v>178</v>
      </c>
    </row>
    <row r="27" spans="1:46" ht="12" customHeight="1" x14ac:dyDescent="0.25">
      <c r="A27" s="10">
        <v>17</v>
      </c>
      <c r="B27" s="16" t="s">
        <v>44</v>
      </c>
      <c r="C27" s="32">
        <f>'SALDO AWAL'!E27-BERKURANG!E27+BERTAMBAH!C27</f>
        <v>1</v>
      </c>
      <c r="D27" s="32">
        <f>'SALDO AWAL'!F27-BERKURANG!F27+BERTAMBAH!D27</f>
        <v>120000000</v>
      </c>
      <c r="E27" s="32">
        <f>'SALDO AWAL'!G27-BERKURANG!G27+BERTAMBAH!E27</f>
        <v>5</v>
      </c>
      <c r="F27" s="32">
        <f>'SALDO AWAL'!H27-BERKURANG!H27+BERTAMBAH!F27</f>
        <v>158671500</v>
      </c>
      <c r="G27" s="32">
        <f>'SALDO AWAL'!I27-BERKURANG!I27+BERTAMBAH!G27</f>
        <v>20</v>
      </c>
      <c r="H27" s="32">
        <f>'SALDO AWAL'!J27-BERKURANG!J27+BERTAMBAH!H27</f>
        <v>2634253500</v>
      </c>
      <c r="I27" s="32">
        <f>'SALDO AWAL'!K27-BERKURANG!K27+BERTAMBAH!I27</f>
        <v>4</v>
      </c>
      <c r="J27" s="32">
        <f>'SALDO AWAL'!L27-BERKURANG!L27+BERTAMBAH!J27</f>
        <v>131252000</v>
      </c>
      <c r="K27" s="32">
        <f>'SALDO AWAL'!M27-BERKURANG!M27+BERTAMBAH!K27</f>
        <v>2</v>
      </c>
      <c r="L27" s="32">
        <f>'SALDO AWAL'!N27-BERKURANG!N27+BERTAMBAH!L27</f>
        <v>13996400</v>
      </c>
      <c r="M27" s="32">
        <f>'SALDO AWAL'!O27-BERKURANG!O27+BERTAMBAH!M27</f>
        <v>102</v>
      </c>
      <c r="N27" s="297">
        <f>'SALDO AWAL'!P27-BERKURANG!P27+BERTAMBAH!N27</f>
        <v>587303000</v>
      </c>
      <c r="O27" s="32">
        <f>'SALDO AWAL'!Q27-BERKURANG!Q27+BERTAMBAH!O27</f>
        <v>54</v>
      </c>
      <c r="P27" s="32">
        <f>'SALDO AWAL'!R27-BERKURANG!R27+BERTAMBAH!P27</f>
        <v>194079030</v>
      </c>
      <c r="Q27" s="32">
        <f>'SALDO AWAL'!S27-BERKURANG!S27+BERTAMBAH!Q27</f>
        <v>0</v>
      </c>
      <c r="R27" s="32">
        <f>'SALDO AWAL'!T27-BERKURANG!T27+BERTAMBAH!R27</f>
        <v>0</v>
      </c>
      <c r="S27" s="32">
        <f>'SALDO AWAL'!U27-BERKURANG!U27+BERTAMBAH!S27</f>
        <v>0</v>
      </c>
      <c r="T27" s="297">
        <f>'SALDO AWAL'!V27-BERKURANG!V27+BERTAMBAH!T27</f>
        <v>0</v>
      </c>
      <c r="U27" s="32">
        <f>'SALDO AWAL'!W27-BERKURANG!W27+BERTAMBAH!U27</f>
        <v>68</v>
      </c>
      <c r="V27" s="32">
        <f>'SALDO AWAL'!X27-BERKURANG!X27+BERTAMBAH!V27</f>
        <v>216968010</v>
      </c>
      <c r="W27" s="32">
        <f>'SALDO AWAL'!Y27-BERKURANG!Y27+BERTAMBAH!W27</f>
        <v>2</v>
      </c>
      <c r="X27" s="297">
        <f>'SALDO AWAL'!Z27-BERKURANG!Z27+BERTAMBAH!X27</f>
        <v>175367000</v>
      </c>
      <c r="Y27" s="32">
        <f>'SALDO AWAL'!AA27-BERKURANG!AA27+BERTAMBAH!Y27</f>
        <v>79</v>
      </c>
      <c r="Z27" s="32">
        <f>'SALDO AWAL'!AB27-BERKURANG!AB27+BERTAMBAH!Z27</f>
        <v>141087860</v>
      </c>
      <c r="AA27" s="32">
        <f>'SALDO AWAL'!AC27-BERKURANG!AC27+BERTAMBAH!AA27</f>
        <v>8</v>
      </c>
      <c r="AB27" s="32">
        <f>'SALDO AWAL'!AD27-BERKURANG!AD27+BERTAMBAH!AB27</f>
        <v>5615274000</v>
      </c>
      <c r="AC27" s="32">
        <f>'SALDO AWAL'!AE27-BERKURANG!AE27+BERTAMBAH!AC27</f>
        <v>16</v>
      </c>
      <c r="AD27" s="32">
        <f>'SALDO AWAL'!AF27-BERKURANG!AF27+BERTAMBAH!AD27</f>
        <v>4206941000</v>
      </c>
      <c r="AE27" s="32">
        <f>'SALDO AWAL'!AG27-BERKURANG!AG27+BERTAMBAH!AE27</f>
        <v>0</v>
      </c>
      <c r="AF27" s="32">
        <f>'SALDO AWAL'!AH27-BERKURANG!AH27+BERTAMBAH!AF27</f>
        <v>0</v>
      </c>
      <c r="AG27" s="32">
        <f>'SALDO AWAL'!AI27-BERKURANG!AI27+BERTAMBAH!AG27</f>
        <v>0</v>
      </c>
      <c r="AH27" s="32">
        <f>'SALDO AWAL'!AJ27-BERKURANG!AJ27+BERTAMBAH!AH27</f>
        <v>0</v>
      </c>
      <c r="AI27" s="32">
        <f>'SALDO AWAL'!AK27-BERKURANG!AK27+BERTAMBAH!AI27</f>
        <v>0</v>
      </c>
      <c r="AJ27" s="32">
        <f>'SALDO AWAL'!AL27-BERKURANG!AL27+BERTAMBAH!AJ27</f>
        <v>0</v>
      </c>
      <c r="AK27" s="32">
        <f>'SALDO AWAL'!AM27-BERKURANG!AM27+BERTAMBAH!AK27</f>
        <v>0</v>
      </c>
      <c r="AL27" s="32">
        <f>'SALDO AWAL'!AN27-BERKURANG!AN27+BERTAMBAH!AL27</f>
        <v>0</v>
      </c>
      <c r="AM27" s="32">
        <f>'SALDO AWAL'!AO27-BERKURANG!AO27+BERTAMBAH!AM27</f>
        <v>0</v>
      </c>
      <c r="AN27" s="32">
        <f>'SALDO AWAL'!AP27-BERKURANG!AP27+BERTAMBAH!AN27</f>
        <v>0</v>
      </c>
      <c r="AO27" s="32">
        <f>'SALDO AWAL'!AQ27-BERKURANG!AQ27+BERTAMBAH!AO27</f>
        <v>0</v>
      </c>
      <c r="AP27" s="32">
        <f>'SALDO AWAL'!AR27-BERKURANG!AR27+BERTAMBAH!AP27</f>
        <v>0</v>
      </c>
      <c r="AQ27" s="60">
        <f t="shared" si="0"/>
        <v>361</v>
      </c>
      <c r="AR27" s="223">
        <f t="shared" si="1"/>
        <v>14195193300</v>
      </c>
      <c r="AS27" s="13"/>
      <c r="AT27" s="14"/>
    </row>
    <row r="28" spans="1:46" ht="12" customHeight="1" x14ac:dyDescent="0.25">
      <c r="A28" s="10">
        <v>18</v>
      </c>
      <c r="B28" s="66" t="s">
        <v>45</v>
      </c>
      <c r="C28" s="32">
        <f>'SALDO AWAL'!E28-BERKURANG!E28+BERTAMBAH!C28</f>
        <v>35</v>
      </c>
      <c r="D28" s="32">
        <f>'SALDO AWAL'!F28-BERKURANG!F28+BERTAMBAH!D28</f>
        <v>52922846257.949997</v>
      </c>
      <c r="E28" s="32">
        <f>'SALDO AWAL'!G28-BERKURANG!G28+BERTAMBAH!E28</f>
        <v>0</v>
      </c>
      <c r="F28" s="32">
        <f>'SALDO AWAL'!H28-BERKURANG!H28+BERTAMBAH!F28</f>
        <v>0</v>
      </c>
      <c r="G28" s="32">
        <f>'SALDO AWAL'!I28-BERKURANG!I28+BERTAMBAH!G28</f>
        <v>69</v>
      </c>
      <c r="H28" s="32">
        <f>'SALDO AWAL'!J28-BERKURANG!J28+BERTAMBAH!H28</f>
        <v>8437567364</v>
      </c>
      <c r="I28" s="32">
        <f>'SALDO AWAL'!K28-BERKURANG!K28+BERTAMBAH!I28</f>
        <v>4</v>
      </c>
      <c r="J28" s="32">
        <f>'SALDO AWAL'!L28-BERKURANG!L28+BERTAMBAH!J28</f>
        <v>267282500</v>
      </c>
      <c r="K28" s="32">
        <f>'SALDO AWAL'!M28-BERKURANG!M28+BERTAMBAH!K28</f>
        <v>14</v>
      </c>
      <c r="L28" s="32">
        <f>'SALDO AWAL'!N28-BERKURANG!N28+BERTAMBAH!L28</f>
        <v>88000000</v>
      </c>
      <c r="M28" s="32">
        <f>'SALDO AWAL'!O28-BERKURANG!O28+BERTAMBAH!M28</f>
        <v>1922</v>
      </c>
      <c r="N28" s="297">
        <f>'SALDO AWAL'!P28-BERKURANG!P28+BERTAMBAH!N28</f>
        <v>7418721962</v>
      </c>
      <c r="O28" s="32">
        <f>'SALDO AWAL'!Q28-BERKURANG!Q28+BERTAMBAH!O28</f>
        <v>169</v>
      </c>
      <c r="P28" s="32">
        <f>'SALDO AWAL'!R28-BERKURANG!R28+BERTAMBAH!P28</f>
        <v>2222497976.1500001</v>
      </c>
      <c r="Q28" s="32">
        <f>'SALDO AWAL'!S28-BERKURANG!S28+BERTAMBAH!Q28</f>
        <v>0</v>
      </c>
      <c r="R28" s="32">
        <f>'SALDO AWAL'!T28-BERKURANG!T28+BERTAMBAH!R28</f>
        <v>0</v>
      </c>
      <c r="S28" s="32">
        <f>'SALDO AWAL'!U28-BERKURANG!U28+BERTAMBAH!S28</f>
        <v>0</v>
      </c>
      <c r="T28" s="297">
        <f>'SALDO AWAL'!V28-BERKURANG!V28+BERTAMBAH!T28</f>
        <v>0</v>
      </c>
      <c r="U28" s="32">
        <f>'SALDO AWAL'!W28-BERKURANG!W28+BERTAMBAH!U28</f>
        <v>0</v>
      </c>
      <c r="V28" s="32">
        <f>'SALDO AWAL'!X28-BERKURANG!X28+BERTAMBAH!V28</f>
        <v>0</v>
      </c>
      <c r="W28" s="32">
        <f>'SALDO AWAL'!Y28-BERKURANG!Y28+BERTAMBAH!W28</f>
        <v>30</v>
      </c>
      <c r="X28" s="297">
        <f>'SALDO AWAL'!Z28-BERKURANG!Z28+BERTAMBAH!X28</f>
        <v>14243857757</v>
      </c>
      <c r="Y28" s="32">
        <f>'SALDO AWAL'!AA28-BERKURANG!AA28+BERTAMBAH!Y28</f>
        <v>0</v>
      </c>
      <c r="Z28" s="32">
        <f>'SALDO AWAL'!AB28-BERKURANG!AB28+BERTAMBAH!Z28</f>
        <v>0</v>
      </c>
      <c r="AA28" s="32">
        <f>'SALDO AWAL'!AC28-BERKURANG!AC28+BERTAMBAH!AA28</f>
        <v>0</v>
      </c>
      <c r="AB28" s="32">
        <f>'SALDO AWAL'!AD28-BERKURANG!AD28+BERTAMBAH!AB28</f>
        <v>0</v>
      </c>
      <c r="AC28" s="32">
        <f>'SALDO AWAL'!AE28-BERKURANG!AE28+BERTAMBAH!AC28</f>
        <v>0</v>
      </c>
      <c r="AD28" s="32">
        <f>'SALDO AWAL'!AF28-BERKURANG!AF28+BERTAMBAH!AD28</f>
        <v>0</v>
      </c>
      <c r="AE28" s="32">
        <f>'SALDO AWAL'!AG28-BERKURANG!AG28+BERTAMBAH!AE28</f>
        <v>2</v>
      </c>
      <c r="AF28" s="32">
        <f>'SALDO AWAL'!AH28-BERKURANG!AH28+BERTAMBAH!AF28</f>
        <v>56838550</v>
      </c>
      <c r="AG28" s="32">
        <f>'SALDO AWAL'!AI28-BERKURANG!AI28+BERTAMBAH!AG28</f>
        <v>1</v>
      </c>
      <c r="AH28" s="32">
        <f>'SALDO AWAL'!AJ28-BERKURANG!AJ28+BERTAMBAH!AH28</f>
        <v>542280000</v>
      </c>
      <c r="AI28" s="32">
        <f>'SALDO AWAL'!AK28-BERKURANG!AK28+BERTAMBAH!AI28</f>
        <v>0</v>
      </c>
      <c r="AJ28" s="32">
        <f>'SALDO AWAL'!AL28-BERKURANG!AL28+BERTAMBAH!AJ28</f>
        <v>0</v>
      </c>
      <c r="AK28" s="32">
        <f>'SALDO AWAL'!AM28-BERKURANG!AM28+BERTAMBAH!AK28</f>
        <v>23</v>
      </c>
      <c r="AL28" s="32">
        <f>'SALDO AWAL'!AN28-BERKURANG!AN28+BERTAMBAH!AL28</f>
        <v>282119000</v>
      </c>
      <c r="AM28" s="32">
        <f>'SALDO AWAL'!AO28-BERKURANG!AO28+BERTAMBAH!AM28</f>
        <v>0</v>
      </c>
      <c r="AN28" s="32">
        <f>'SALDO AWAL'!AP28-BERKURANG!AP28+BERTAMBAH!AN28</f>
        <v>0</v>
      </c>
      <c r="AO28" s="32">
        <f>'SALDO AWAL'!AQ28-BERKURANG!AQ28+BERTAMBAH!AO28</f>
        <v>0</v>
      </c>
      <c r="AP28" s="32">
        <f>'SALDO AWAL'!AR28-BERKURANG!AR28+BERTAMBAH!AP28</f>
        <v>0</v>
      </c>
      <c r="AQ28" s="60">
        <f t="shared" ref="AQ28:AQ34" si="2">C28+E28+G28+I28+K28+M28+O28+Q28+S28+U28+W28+Y28+AA28+AC28+AE28+AG28+AI28+AK28+AM28+AO28</f>
        <v>2269</v>
      </c>
      <c r="AR28" s="223">
        <f t="shared" si="1"/>
        <v>86482011367.099991</v>
      </c>
      <c r="AS28" s="13"/>
      <c r="AT28" s="14"/>
    </row>
    <row r="29" spans="1:46" ht="12" customHeight="1" x14ac:dyDescent="0.25">
      <c r="A29" s="10">
        <v>19</v>
      </c>
      <c r="B29" s="11" t="s">
        <v>46</v>
      </c>
      <c r="C29" s="32">
        <f>'SALDO AWAL'!E29-BERKURANG!E29+BERTAMBAH!C29</f>
        <v>2</v>
      </c>
      <c r="D29" s="32">
        <f>'SALDO AWAL'!F29-BERKURANG!F29+BERTAMBAH!D29</f>
        <v>2007850000</v>
      </c>
      <c r="E29" s="32">
        <f>'SALDO AWAL'!G29-BERKURANG!G29+BERTAMBAH!E29</f>
        <v>0</v>
      </c>
      <c r="F29" s="32">
        <f>'SALDO AWAL'!H29-BERKURANG!H29+BERTAMBAH!F29</f>
        <v>0</v>
      </c>
      <c r="G29" s="32">
        <f>'SALDO AWAL'!I29-BERKURANG!I29+BERTAMBAH!G29</f>
        <v>80</v>
      </c>
      <c r="H29" s="32">
        <f>'SALDO AWAL'!J29-BERKURANG!J29+BERTAMBAH!H29</f>
        <v>4104033000</v>
      </c>
      <c r="I29" s="32">
        <f>'SALDO AWAL'!K29-BERKURANG!K29+BERTAMBAH!I29</f>
        <v>1</v>
      </c>
      <c r="J29" s="32">
        <f>'SALDO AWAL'!L29-BERKURANG!L29+BERTAMBAH!J29</f>
        <v>54972500</v>
      </c>
      <c r="K29" s="32">
        <f>'SALDO AWAL'!M29-BERKURANG!M29+BERTAMBAH!K29</f>
        <v>1</v>
      </c>
      <c r="L29" s="32">
        <f>'SALDO AWAL'!N29-BERKURANG!N29+BERTAMBAH!L29</f>
        <v>2431000</v>
      </c>
      <c r="M29" s="32">
        <f>'SALDO AWAL'!O29-BERKURANG!O29+BERTAMBAH!M29</f>
        <v>885</v>
      </c>
      <c r="N29" s="297">
        <f>'SALDO AWAL'!P29-BERKURANG!P29+BERTAMBAH!N29</f>
        <v>2322073135</v>
      </c>
      <c r="O29" s="32">
        <f>'SALDO AWAL'!Q29-BERKURANG!Q29+BERTAMBAH!O29</f>
        <v>115</v>
      </c>
      <c r="P29" s="32">
        <f>'SALDO AWAL'!R29-BERKURANG!R29+BERTAMBAH!P29</f>
        <v>1128600228</v>
      </c>
      <c r="Q29" s="32">
        <f>'SALDO AWAL'!S29-BERKURANG!S29+BERTAMBAH!Q29</f>
        <v>0</v>
      </c>
      <c r="R29" s="32">
        <f>'SALDO AWAL'!T29-BERKURANG!T29+BERTAMBAH!R29</f>
        <v>0</v>
      </c>
      <c r="S29" s="32">
        <f>'SALDO AWAL'!U29-BERKURANG!U29+BERTAMBAH!S29</f>
        <v>0</v>
      </c>
      <c r="T29" s="297">
        <f>'SALDO AWAL'!V29-BERKURANG!V29+BERTAMBAH!T29</f>
        <v>0</v>
      </c>
      <c r="U29" s="32">
        <f>'SALDO AWAL'!W29-BERKURANG!W29+BERTAMBAH!U29</f>
        <v>0</v>
      </c>
      <c r="V29" s="32">
        <f>'SALDO AWAL'!X29-BERKURANG!X29+BERTAMBAH!V29</f>
        <v>0</v>
      </c>
      <c r="W29" s="32">
        <f>'SALDO AWAL'!Y29-BERKURANG!Y29+BERTAMBAH!W29</f>
        <v>6</v>
      </c>
      <c r="X29" s="297">
        <f>'SALDO AWAL'!Z29-BERKURANG!Z29+BERTAMBAH!X29</f>
        <v>7702699612</v>
      </c>
      <c r="Y29" s="32">
        <f>'SALDO AWAL'!AA29-BERKURANG!AA29+BERTAMBAH!Y29</f>
        <v>0</v>
      </c>
      <c r="Z29" s="32">
        <f>'SALDO AWAL'!AB29-BERKURANG!AB29+BERTAMBAH!Z29</f>
        <v>0</v>
      </c>
      <c r="AA29" s="32">
        <f>'SALDO AWAL'!AC29-BERKURANG!AC29+BERTAMBAH!AA29</f>
        <v>0</v>
      </c>
      <c r="AB29" s="32">
        <f>'SALDO AWAL'!AD29-BERKURANG!AD29+BERTAMBAH!AB29</f>
        <v>0</v>
      </c>
      <c r="AC29" s="32">
        <f>'SALDO AWAL'!AE29-BERKURANG!AE29+BERTAMBAH!AC29</f>
        <v>0</v>
      </c>
      <c r="AD29" s="32">
        <f>'SALDO AWAL'!AF29-BERKURANG!AF29+BERTAMBAH!AD29</f>
        <v>0</v>
      </c>
      <c r="AE29" s="32">
        <f>'SALDO AWAL'!AG29-BERKURANG!AG29+BERTAMBAH!AE29</f>
        <v>4</v>
      </c>
      <c r="AF29" s="32">
        <f>'SALDO AWAL'!AH29-BERKURANG!AH29+BERTAMBAH!AF29</f>
        <v>95852840</v>
      </c>
      <c r="AG29" s="32">
        <f>'SALDO AWAL'!AI29-BERKURANG!AI29+BERTAMBAH!AG29</f>
        <v>0</v>
      </c>
      <c r="AH29" s="32">
        <f>'SALDO AWAL'!AJ29-BERKURANG!AJ29+BERTAMBAH!AH29</f>
        <v>0</v>
      </c>
      <c r="AI29" s="32">
        <f>'SALDO AWAL'!AK29-BERKURANG!AK29+BERTAMBAH!AI29</f>
        <v>195</v>
      </c>
      <c r="AJ29" s="32">
        <f>'SALDO AWAL'!AL29-BERKURANG!AL29+BERTAMBAH!AJ29</f>
        <v>25870000</v>
      </c>
      <c r="AK29" s="32">
        <f>'SALDO AWAL'!AM29-BERKURANG!AM29+BERTAMBAH!AK29</f>
        <v>1</v>
      </c>
      <c r="AL29" s="32">
        <f>'SALDO AWAL'!AN29-BERKURANG!AN29+BERTAMBAH!AL29</f>
        <v>22748000</v>
      </c>
      <c r="AM29" s="32">
        <f>'SALDO AWAL'!AO29-BERKURANG!AO29+BERTAMBAH!AM29</f>
        <v>0</v>
      </c>
      <c r="AN29" s="32">
        <f>'SALDO AWAL'!AP29-BERKURANG!AP29+BERTAMBAH!AN29</f>
        <v>0</v>
      </c>
      <c r="AO29" s="32">
        <f>'SALDO AWAL'!AQ29-BERKURANG!AQ29+BERTAMBAH!AO29</f>
        <v>0</v>
      </c>
      <c r="AP29" s="32">
        <f>'SALDO AWAL'!AR29-BERKURANG!AR29+BERTAMBAH!AP29</f>
        <v>0</v>
      </c>
      <c r="AQ29" s="60">
        <f t="shared" si="2"/>
        <v>1290</v>
      </c>
      <c r="AR29" s="223">
        <f t="shared" si="1"/>
        <v>17467130315</v>
      </c>
      <c r="AS29" s="13"/>
      <c r="AT29" s="14"/>
    </row>
    <row r="30" spans="1:46" ht="12" customHeight="1" x14ac:dyDescent="0.25">
      <c r="A30" s="10">
        <v>20</v>
      </c>
      <c r="B30" s="62" t="s">
        <v>47</v>
      </c>
      <c r="C30" s="32">
        <f>'SALDO AWAL'!E30-BERKURANG!E30+BERTAMBAH!C30</f>
        <v>905</v>
      </c>
      <c r="D30" s="32">
        <f>'SALDO AWAL'!F30-BERKURANG!F30+BERTAMBAH!D30</f>
        <v>164031405755.45001</v>
      </c>
      <c r="E30" s="32">
        <f>'SALDO AWAL'!G30-BERKURANG!G30+BERTAMBAH!E30</f>
        <v>5</v>
      </c>
      <c r="F30" s="32">
        <f>'SALDO AWAL'!H30-BERKURANG!H30+BERTAMBAH!F30</f>
        <v>231083000</v>
      </c>
      <c r="G30" s="32">
        <f>'SALDO AWAL'!I30-BERKURANG!I30+BERTAMBAH!G30</f>
        <v>98</v>
      </c>
      <c r="H30" s="32">
        <f>'SALDO AWAL'!J30-BERKURANG!J30+BERTAMBAH!H30</f>
        <v>5557505066</v>
      </c>
      <c r="I30" s="32">
        <f>'SALDO AWAL'!K30-BERKURANG!K30+BERTAMBAH!I30</f>
        <v>9</v>
      </c>
      <c r="J30" s="32">
        <f>'SALDO AWAL'!L30-BERKURANG!L30+BERTAMBAH!J30</f>
        <v>112680800</v>
      </c>
      <c r="K30" s="32">
        <f>'SALDO AWAL'!M30-BERKURANG!M30+BERTAMBAH!K30</f>
        <v>1</v>
      </c>
      <c r="L30" s="32">
        <f>'SALDO AWAL'!N30-BERKURANG!N30+BERTAMBAH!L30</f>
        <v>990000</v>
      </c>
      <c r="M30" s="32">
        <f>'SALDO AWAL'!O30-BERKURANG!O30+BERTAMBAH!M30</f>
        <v>1203</v>
      </c>
      <c r="N30" s="297">
        <f>'SALDO AWAL'!P30-BERKURANG!P30+BERTAMBAH!N30</f>
        <v>4035693980.5299997</v>
      </c>
      <c r="O30" s="32">
        <f>'SALDO AWAL'!Q30-BERKURANG!Q30+BERTAMBAH!O30</f>
        <v>52</v>
      </c>
      <c r="P30" s="32">
        <f>'SALDO AWAL'!R30-BERKURANG!R30+BERTAMBAH!P30</f>
        <v>277234300</v>
      </c>
      <c r="Q30" s="32">
        <f>'SALDO AWAL'!S30-BERKURANG!S30+BERTAMBAH!Q30</f>
        <v>0</v>
      </c>
      <c r="R30" s="32">
        <f>'SALDO AWAL'!T30-BERKURANG!T30+BERTAMBAH!R30</f>
        <v>0</v>
      </c>
      <c r="S30" s="32">
        <f>'SALDO AWAL'!U30-BERKURANG!U30+BERTAMBAH!S30</f>
        <v>0</v>
      </c>
      <c r="T30" s="297">
        <f>'SALDO AWAL'!V30-BERKURANG!V30+BERTAMBAH!T30</f>
        <v>0</v>
      </c>
      <c r="U30" s="32">
        <f>'SALDO AWAL'!W30-BERKURANG!W30+BERTAMBAH!U30</f>
        <v>1</v>
      </c>
      <c r="V30" s="32">
        <f>'SALDO AWAL'!X30-BERKURANG!X30+BERTAMBAH!V30</f>
        <v>36421000</v>
      </c>
      <c r="W30" s="32">
        <f>'SALDO AWAL'!Y30-BERKURANG!Y30+BERTAMBAH!W30</f>
        <v>75</v>
      </c>
      <c r="X30" s="297">
        <f>'SALDO AWAL'!Z30-BERKURANG!Z30+BERTAMBAH!X30</f>
        <v>17191793422.150002</v>
      </c>
      <c r="Y30" s="32">
        <f>'SALDO AWAL'!AA30-BERKURANG!AA30+BERTAMBAH!Y30</f>
        <v>0</v>
      </c>
      <c r="Z30" s="32">
        <f>'SALDO AWAL'!AB30-BERKURANG!AB30+BERTAMBAH!Z30</f>
        <v>0</v>
      </c>
      <c r="AA30" s="32">
        <f>'SALDO AWAL'!AC30-BERKURANG!AC30+BERTAMBAH!AA30</f>
        <v>3</v>
      </c>
      <c r="AB30" s="32">
        <f>'SALDO AWAL'!AD30-BERKURANG!AD30+BERTAMBAH!AB30</f>
        <v>311281282</v>
      </c>
      <c r="AC30" s="32">
        <f>'SALDO AWAL'!AE30-BERKURANG!AE30+BERTAMBAH!AC30</f>
        <v>121</v>
      </c>
      <c r="AD30" s="32">
        <f>'SALDO AWAL'!AF30-BERKURANG!AF30+BERTAMBAH!AD30</f>
        <v>3741822470.9000001</v>
      </c>
      <c r="AE30" s="32">
        <f>'SALDO AWAL'!AG30-BERKURANG!AG30+BERTAMBAH!AE30</f>
        <v>3</v>
      </c>
      <c r="AF30" s="32">
        <f>'SALDO AWAL'!AH30-BERKURANG!AH30+BERTAMBAH!AF30</f>
        <v>37014200</v>
      </c>
      <c r="AG30" s="32">
        <f>'SALDO AWAL'!AI30-BERKURANG!AI30+BERTAMBAH!AG30</f>
        <v>0</v>
      </c>
      <c r="AH30" s="32">
        <f>'SALDO AWAL'!AJ30-BERKURANG!AJ30+BERTAMBAH!AH30</f>
        <v>0</v>
      </c>
      <c r="AI30" s="32">
        <f>'SALDO AWAL'!AK30-BERKURANG!AK30+BERTAMBAH!AI30</f>
        <v>0</v>
      </c>
      <c r="AJ30" s="32">
        <f>'SALDO AWAL'!AL30-BERKURANG!AL30+BERTAMBAH!AJ30</f>
        <v>0</v>
      </c>
      <c r="AK30" s="32">
        <f>'SALDO AWAL'!AM30-BERKURANG!AM30+BERTAMBAH!AK30</f>
        <v>0</v>
      </c>
      <c r="AL30" s="32">
        <f>'SALDO AWAL'!AN30-BERKURANG!AN30+BERTAMBAH!AL30</f>
        <v>0</v>
      </c>
      <c r="AM30" s="32">
        <f>'SALDO AWAL'!AO30-BERKURANG!AO30+BERTAMBAH!AM30</f>
        <v>0</v>
      </c>
      <c r="AN30" s="32">
        <f>'SALDO AWAL'!AP30-BERKURANG!AP30+BERTAMBAH!AN30</f>
        <v>0</v>
      </c>
      <c r="AO30" s="32">
        <f>'SALDO AWAL'!AQ30-BERKURANG!AQ30+BERTAMBAH!AO30</f>
        <v>0</v>
      </c>
      <c r="AP30" s="32">
        <f>'SALDO AWAL'!AR30-BERKURANG!AR30+BERTAMBAH!AP30</f>
        <v>0</v>
      </c>
      <c r="AQ30" s="60">
        <f t="shared" si="2"/>
        <v>2476</v>
      </c>
      <c r="AR30" s="223">
        <f t="shared" si="1"/>
        <v>195564925277.03</v>
      </c>
      <c r="AS30" s="13"/>
      <c r="AT30" s="14"/>
    </row>
    <row r="31" spans="1:46" ht="12" customHeight="1" x14ac:dyDescent="0.25">
      <c r="A31" s="10">
        <v>21</v>
      </c>
      <c r="B31" s="67" t="s">
        <v>48</v>
      </c>
      <c r="C31" s="32">
        <f>'SALDO AWAL'!E31-BERKURANG!E31+BERTAMBAH!C31</f>
        <v>0</v>
      </c>
      <c r="D31" s="32">
        <f>'SALDO AWAL'!F31-BERKURANG!F31+BERTAMBAH!D31</f>
        <v>0</v>
      </c>
      <c r="E31" s="32">
        <f>'SALDO AWAL'!G31-BERKURANG!G31+BERTAMBAH!E31</f>
        <v>0</v>
      </c>
      <c r="F31" s="32">
        <f>'SALDO AWAL'!H31-BERKURANG!H31+BERTAMBAH!F31</f>
        <v>0</v>
      </c>
      <c r="G31" s="32">
        <f>'SALDO AWAL'!I31-BERKURANG!I31+BERTAMBAH!G31</f>
        <v>25</v>
      </c>
      <c r="H31" s="32">
        <f>'SALDO AWAL'!J31-BERKURANG!J31+BERTAMBAH!H31</f>
        <v>671744000</v>
      </c>
      <c r="I31" s="32">
        <f>'SALDO AWAL'!K31-BERKURANG!K31+BERTAMBAH!I31</f>
        <v>5</v>
      </c>
      <c r="J31" s="32">
        <f>'SALDO AWAL'!L31-BERKURANG!L31+BERTAMBAH!J31</f>
        <v>59132700</v>
      </c>
      <c r="K31" s="32">
        <f>'SALDO AWAL'!M31-BERKURANG!M31+BERTAMBAH!K31</f>
        <v>0</v>
      </c>
      <c r="L31" s="32">
        <f>'SALDO AWAL'!N31-BERKURANG!N31+BERTAMBAH!L31</f>
        <v>0</v>
      </c>
      <c r="M31" s="32">
        <f>'SALDO AWAL'!O31-BERKURANG!O31+BERTAMBAH!M31</f>
        <v>202</v>
      </c>
      <c r="N31" s="297">
        <f>'SALDO AWAL'!P31-BERKURANG!P31+BERTAMBAH!N31</f>
        <v>1351660091.6900001</v>
      </c>
      <c r="O31" s="32">
        <f>'SALDO AWAL'!Q31-BERKURANG!Q31+BERTAMBAH!O31</f>
        <v>5</v>
      </c>
      <c r="P31" s="32">
        <f>'SALDO AWAL'!R31-BERKURANG!R31+BERTAMBAH!P31</f>
        <v>11613000</v>
      </c>
      <c r="Q31" s="32">
        <f>'SALDO AWAL'!S31-BERKURANG!S31+BERTAMBAH!Q31</f>
        <v>0</v>
      </c>
      <c r="R31" s="32">
        <f>'SALDO AWAL'!T31-BERKURANG!T31+BERTAMBAH!R31</f>
        <v>0</v>
      </c>
      <c r="S31" s="32">
        <f>'SALDO AWAL'!U31-BERKURANG!U31+BERTAMBAH!S31</f>
        <v>0</v>
      </c>
      <c r="T31" s="297">
        <f>'SALDO AWAL'!V31-BERKURANG!V31+BERTAMBAH!T31</f>
        <v>0</v>
      </c>
      <c r="U31" s="32">
        <f>'SALDO AWAL'!W31-BERKURANG!W31+BERTAMBAH!U31</f>
        <v>0</v>
      </c>
      <c r="V31" s="32">
        <f>'SALDO AWAL'!X31-BERKURANG!X31+BERTAMBAH!V31</f>
        <v>0</v>
      </c>
      <c r="W31" s="32">
        <f>'SALDO AWAL'!Y31-BERKURANG!Y31+BERTAMBAH!W31</f>
        <v>0</v>
      </c>
      <c r="X31" s="297">
        <f>'SALDO AWAL'!Z31-BERKURANG!Z31+BERTAMBAH!X31</f>
        <v>0</v>
      </c>
      <c r="Y31" s="32">
        <f>'SALDO AWAL'!AA31-BERKURANG!AA31+BERTAMBAH!Y31</f>
        <v>0</v>
      </c>
      <c r="Z31" s="32">
        <f>'SALDO AWAL'!AB31-BERKURANG!AB31+BERTAMBAH!Z31</f>
        <v>0</v>
      </c>
      <c r="AA31" s="32">
        <f>'SALDO AWAL'!AC31-BERKURANG!AC31+BERTAMBAH!AA31</f>
        <v>0</v>
      </c>
      <c r="AB31" s="32">
        <f>'SALDO AWAL'!AD31-BERKURANG!AD31+BERTAMBAH!AB31</f>
        <v>0</v>
      </c>
      <c r="AC31" s="32">
        <f>'SALDO AWAL'!AE31-BERKURANG!AE31+BERTAMBAH!AC31</f>
        <v>0</v>
      </c>
      <c r="AD31" s="32">
        <f>'SALDO AWAL'!AF31-BERKURANG!AF31+BERTAMBAH!AD31</f>
        <v>0</v>
      </c>
      <c r="AE31" s="32">
        <f>'SALDO AWAL'!AG31-BERKURANG!AG31+BERTAMBAH!AE31</f>
        <v>0</v>
      </c>
      <c r="AF31" s="32">
        <f>'SALDO AWAL'!AH31-BERKURANG!AH31+BERTAMBAH!AF31</f>
        <v>0</v>
      </c>
      <c r="AG31" s="32">
        <f>'SALDO AWAL'!AI31-BERKURANG!AI31+BERTAMBAH!AG31</f>
        <v>0</v>
      </c>
      <c r="AH31" s="32">
        <f>'SALDO AWAL'!AJ31-BERKURANG!AJ31+BERTAMBAH!AH31</f>
        <v>0</v>
      </c>
      <c r="AI31" s="32">
        <f>'SALDO AWAL'!AK31-BERKURANG!AK31+BERTAMBAH!AI31</f>
        <v>0</v>
      </c>
      <c r="AJ31" s="32">
        <f>'SALDO AWAL'!AL31-BERKURANG!AL31+BERTAMBAH!AJ31</f>
        <v>0</v>
      </c>
      <c r="AK31" s="32">
        <f>'SALDO AWAL'!AM31-BERKURANG!AM31+BERTAMBAH!AK31</f>
        <v>0</v>
      </c>
      <c r="AL31" s="32">
        <f>'SALDO AWAL'!AN31-BERKURANG!AN31+BERTAMBAH!AL31</f>
        <v>0</v>
      </c>
      <c r="AM31" s="32">
        <f>'SALDO AWAL'!AO31-BERKURANG!AO31+BERTAMBAH!AM31</f>
        <v>0</v>
      </c>
      <c r="AN31" s="32">
        <f>'SALDO AWAL'!AP31-BERKURANG!AP31+BERTAMBAH!AN31</f>
        <v>0</v>
      </c>
      <c r="AO31" s="32">
        <f>'SALDO AWAL'!AQ31-BERKURANG!AQ31+BERTAMBAH!AO31</f>
        <v>0</v>
      </c>
      <c r="AP31" s="32">
        <f>'SALDO AWAL'!AR31-BERKURANG!AR31+BERTAMBAH!AP31</f>
        <v>0</v>
      </c>
      <c r="AQ31" s="60">
        <f t="shared" si="2"/>
        <v>237</v>
      </c>
      <c r="AR31" s="223">
        <f t="shared" si="1"/>
        <v>2094149791.6900001</v>
      </c>
      <c r="AS31" s="13"/>
      <c r="AT31" s="14"/>
    </row>
    <row r="32" spans="1:46" ht="12" customHeight="1" x14ac:dyDescent="0.25">
      <c r="A32" s="10">
        <v>22</v>
      </c>
      <c r="B32" s="66" t="s">
        <v>49</v>
      </c>
      <c r="C32" s="32">
        <f>'SALDO AWAL'!E32-BERKURANG!E32+BERTAMBAH!C32</f>
        <v>1</v>
      </c>
      <c r="D32" s="32">
        <f>'SALDO AWAL'!F32-BERKURANG!F32+BERTAMBAH!D32</f>
        <v>150000000</v>
      </c>
      <c r="E32" s="32">
        <f>'SALDO AWAL'!G32-BERKURANG!G32+BERTAMBAH!E32</f>
        <v>0</v>
      </c>
      <c r="F32" s="32">
        <f>'SALDO AWAL'!H32-BERKURANG!H32+BERTAMBAH!F32</f>
        <v>0</v>
      </c>
      <c r="G32" s="32">
        <f>'SALDO AWAL'!I32-BERKURANG!I32+BERTAMBAH!G32</f>
        <v>15</v>
      </c>
      <c r="H32" s="32">
        <f>'SALDO AWAL'!J32-BERKURANG!J32+BERTAMBAH!H32</f>
        <v>498436383</v>
      </c>
      <c r="I32" s="32">
        <f>'SALDO AWAL'!K32-BERKURANG!K32+BERTAMBAH!I32</f>
        <v>0</v>
      </c>
      <c r="J32" s="32">
        <f>'SALDO AWAL'!L32-BERKURANG!L32+BERTAMBAH!J32</f>
        <v>0</v>
      </c>
      <c r="K32" s="32">
        <f>'SALDO AWAL'!M32-BERKURANG!M32+BERTAMBAH!K32</f>
        <v>0</v>
      </c>
      <c r="L32" s="32">
        <f>'SALDO AWAL'!N32-BERKURANG!N32+BERTAMBAH!L32</f>
        <v>0</v>
      </c>
      <c r="M32" s="32">
        <f>'SALDO AWAL'!O32-BERKURANG!O32+BERTAMBAH!M32</f>
        <v>239</v>
      </c>
      <c r="N32" s="297">
        <f>'SALDO AWAL'!P32-BERKURANG!P32+BERTAMBAH!N32</f>
        <v>507653500</v>
      </c>
      <c r="O32" s="32">
        <f>'SALDO AWAL'!Q32-BERKURANG!Q32+BERTAMBAH!O32</f>
        <v>14</v>
      </c>
      <c r="P32" s="32">
        <f>'SALDO AWAL'!R32-BERKURANG!R32+BERTAMBAH!P32</f>
        <v>110484979</v>
      </c>
      <c r="Q32" s="32">
        <f>'SALDO AWAL'!S32-BERKURANG!S32+BERTAMBAH!Q32</f>
        <v>0</v>
      </c>
      <c r="R32" s="32">
        <f>'SALDO AWAL'!T32-BERKURANG!T32+BERTAMBAH!R32</f>
        <v>0</v>
      </c>
      <c r="S32" s="32">
        <f>'SALDO AWAL'!U32-BERKURANG!U32+BERTAMBAH!S32</f>
        <v>0</v>
      </c>
      <c r="T32" s="297">
        <f>'SALDO AWAL'!V32-BERKURANG!V32+BERTAMBAH!T32</f>
        <v>0</v>
      </c>
      <c r="U32" s="32">
        <f>'SALDO AWAL'!W32-BERKURANG!W32+BERTAMBAH!U32</f>
        <v>0</v>
      </c>
      <c r="V32" s="32">
        <f>'SALDO AWAL'!X32-BERKURANG!X32+BERTAMBAH!V32</f>
        <v>0</v>
      </c>
      <c r="W32" s="32">
        <f>'SALDO AWAL'!Y32-BERKURANG!Y32+BERTAMBAH!W32</f>
        <v>1</v>
      </c>
      <c r="X32" s="297">
        <f>'SALDO AWAL'!Z32-BERKURANG!Z32+BERTAMBAH!X32</f>
        <v>115000000</v>
      </c>
      <c r="Y32" s="32">
        <f>'SALDO AWAL'!AA32-BERKURANG!AA32+BERTAMBAH!Y32</f>
        <v>0</v>
      </c>
      <c r="Z32" s="32">
        <f>'SALDO AWAL'!AB32-BERKURANG!AB32+BERTAMBAH!Z32</f>
        <v>0</v>
      </c>
      <c r="AA32" s="32">
        <f>'SALDO AWAL'!AC32-BERKURANG!AC32+BERTAMBAH!AA32</f>
        <v>0</v>
      </c>
      <c r="AB32" s="32">
        <f>'SALDO AWAL'!AD32-BERKURANG!AD32+BERTAMBAH!AB32</f>
        <v>0</v>
      </c>
      <c r="AC32" s="32">
        <f>'SALDO AWAL'!AE32-BERKURANG!AE32+BERTAMBAH!AC32</f>
        <v>0</v>
      </c>
      <c r="AD32" s="32">
        <f>'SALDO AWAL'!AF32-BERKURANG!AF32+BERTAMBAH!AD32</f>
        <v>0</v>
      </c>
      <c r="AE32" s="32">
        <f>'SALDO AWAL'!AG32-BERKURANG!AG32+BERTAMBAH!AE32</f>
        <v>0</v>
      </c>
      <c r="AF32" s="32">
        <f>'SALDO AWAL'!AH32-BERKURANG!AH32+BERTAMBAH!AF32</f>
        <v>0</v>
      </c>
      <c r="AG32" s="32">
        <f>'SALDO AWAL'!AI32-BERKURANG!AI32+BERTAMBAH!AG32</f>
        <v>0</v>
      </c>
      <c r="AH32" s="32">
        <f>'SALDO AWAL'!AJ32-BERKURANG!AJ32+BERTAMBAH!AH32</f>
        <v>0</v>
      </c>
      <c r="AI32" s="32">
        <f>'SALDO AWAL'!AK32-BERKURANG!AK32+BERTAMBAH!AI32</f>
        <v>1</v>
      </c>
      <c r="AJ32" s="32">
        <f>'SALDO AWAL'!AL32-BERKURANG!AL32+BERTAMBAH!AJ32</f>
        <v>4346400</v>
      </c>
      <c r="AK32" s="32">
        <f>'SALDO AWAL'!AM32-BERKURANG!AM32+BERTAMBAH!AK32</f>
        <v>0</v>
      </c>
      <c r="AL32" s="32">
        <f>'SALDO AWAL'!AN32-BERKURANG!AN32+BERTAMBAH!AL32</f>
        <v>0</v>
      </c>
      <c r="AM32" s="32">
        <f>'SALDO AWAL'!AO32-BERKURANG!AO32+BERTAMBAH!AM32</f>
        <v>0</v>
      </c>
      <c r="AN32" s="32">
        <f>'SALDO AWAL'!AP32-BERKURANG!AP32+BERTAMBAH!AN32</f>
        <v>0</v>
      </c>
      <c r="AO32" s="32">
        <f>'SALDO AWAL'!AQ32-BERKURANG!AQ32+BERTAMBAH!AO32</f>
        <v>0</v>
      </c>
      <c r="AP32" s="32">
        <f>'SALDO AWAL'!AR32-BERKURANG!AR32+BERTAMBAH!AP32</f>
        <v>0</v>
      </c>
      <c r="AQ32" s="60">
        <f t="shared" si="2"/>
        <v>271</v>
      </c>
      <c r="AR32" s="223">
        <f t="shared" si="1"/>
        <v>1385921262</v>
      </c>
      <c r="AS32" s="13"/>
      <c r="AT32" s="14"/>
    </row>
    <row r="33" spans="1:46" ht="12" customHeight="1" x14ac:dyDescent="0.25">
      <c r="A33" s="10">
        <v>23</v>
      </c>
      <c r="B33" s="16" t="s">
        <v>50</v>
      </c>
      <c r="C33" s="32">
        <f>'SALDO AWAL'!E33-BERKURANG!E33+BERTAMBAH!C33</f>
        <v>1</v>
      </c>
      <c r="D33" s="32">
        <f>'SALDO AWAL'!F33-BERKURANG!F33+BERTAMBAH!D33</f>
        <v>261100000</v>
      </c>
      <c r="E33" s="32">
        <f>'SALDO AWAL'!G33-BERKURANG!G33+BERTAMBAH!E33</f>
        <v>0</v>
      </c>
      <c r="F33" s="32">
        <f>'SALDO AWAL'!H33-BERKURANG!H33+BERTAMBAH!F33</f>
        <v>0</v>
      </c>
      <c r="G33" s="32">
        <f>'SALDO AWAL'!I33-BERKURANG!I33+BERTAMBAH!G33</f>
        <v>21</v>
      </c>
      <c r="H33" s="32">
        <f>'SALDO AWAL'!J33-BERKURANG!J33+BERTAMBAH!H33</f>
        <v>913358167</v>
      </c>
      <c r="I33" s="32">
        <f>'SALDO AWAL'!K33-BERKURANG!K33+BERTAMBAH!I33</f>
        <v>5</v>
      </c>
      <c r="J33" s="32">
        <f>'SALDO AWAL'!L33-BERKURANG!L33+BERTAMBAH!J33</f>
        <v>4174000</v>
      </c>
      <c r="K33" s="32">
        <f>'SALDO AWAL'!M33-BERKURANG!M33+BERTAMBAH!K33</f>
        <v>0</v>
      </c>
      <c r="L33" s="32">
        <f>'SALDO AWAL'!N33-BERKURANG!N33+BERTAMBAH!L33</f>
        <v>0</v>
      </c>
      <c r="M33" s="32">
        <f>'SALDO AWAL'!O33-BERKURANG!O33+BERTAMBAH!M33</f>
        <v>455</v>
      </c>
      <c r="N33" s="297">
        <f>'SALDO AWAL'!P33-BERKURANG!P33+BERTAMBAH!N33</f>
        <v>686956250</v>
      </c>
      <c r="O33" s="32">
        <f>'SALDO AWAL'!Q33-BERKURANG!Q33+BERTAMBAH!O33</f>
        <v>19</v>
      </c>
      <c r="P33" s="32">
        <f>'SALDO AWAL'!R33-BERKURANG!R33+BERTAMBAH!P33</f>
        <v>96389500</v>
      </c>
      <c r="Q33" s="32">
        <f>'SALDO AWAL'!S33-BERKURANG!S33+BERTAMBAH!Q33</f>
        <v>0</v>
      </c>
      <c r="R33" s="32">
        <f>'SALDO AWAL'!T33-BERKURANG!T33+BERTAMBAH!R33</f>
        <v>0</v>
      </c>
      <c r="S33" s="32">
        <f>'SALDO AWAL'!U33-BERKURANG!U33+BERTAMBAH!S33</f>
        <v>0</v>
      </c>
      <c r="T33" s="297">
        <f>'SALDO AWAL'!V33-BERKURANG!V33+BERTAMBAH!T33</f>
        <v>0</v>
      </c>
      <c r="U33" s="32">
        <f>'SALDO AWAL'!W33-BERKURANG!W33+BERTAMBAH!U33</f>
        <v>0</v>
      </c>
      <c r="V33" s="32">
        <f>'SALDO AWAL'!X33-BERKURANG!X33+BERTAMBAH!V33</f>
        <v>0</v>
      </c>
      <c r="W33" s="32">
        <f>'SALDO AWAL'!Y33-BERKURANG!Y33+BERTAMBAH!W33</f>
        <v>3</v>
      </c>
      <c r="X33" s="297">
        <f>'SALDO AWAL'!Z33-BERKURANG!Z33+BERTAMBAH!X33</f>
        <v>268877400</v>
      </c>
      <c r="Y33" s="32">
        <f>'SALDO AWAL'!AA33-BERKURANG!AA33+BERTAMBAH!Y33</f>
        <v>0</v>
      </c>
      <c r="Z33" s="32">
        <f>'SALDO AWAL'!AB33-BERKURANG!AB33+BERTAMBAH!Z33</f>
        <v>0</v>
      </c>
      <c r="AA33" s="32">
        <f>'SALDO AWAL'!AC33-BERKURANG!AC33+BERTAMBAH!AA33</f>
        <v>0</v>
      </c>
      <c r="AB33" s="32">
        <f>'SALDO AWAL'!AD33-BERKURANG!AD33+BERTAMBAH!AB33</f>
        <v>0</v>
      </c>
      <c r="AC33" s="32">
        <f>'SALDO AWAL'!AE33-BERKURANG!AE33+BERTAMBAH!AC33</f>
        <v>0</v>
      </c>
      <c r="AD33" s="32">
        <f>'SALDO AWAL'!AF33-BERKURANG!AF33+BERTAMBAH!AD33</f>
        <v>0</v>
      </c>
      <c r="AE33" s="32">
        <f>'SALDO AWAL'!AG33-BERKURANG!AG33+BERTAMBAH!AE33</f>
        <v>0</v>
      </c>
      <c r="AF33" s="32">
        <f>'SALDO AWAL'!AH33-BERKURANG!AH33+BERTAMBAH!AF33</f>
        <v>0</v>
      </c>
      <c r="AG33" s="32">
        <f>'SALDO AWAL'!AI33-BERKURANG!AI33+BERTAMBAH!AG33</f>
        <v>0</v>
      </c>
      <c r="AH33" s="32">
        <f>'SALDO AWAL'!AJ33-BERKURANG!AJ33+BERTAMBAH!AH33</f>
        <v>0</v>
      </c>
      <c r="AI33" s="32">
        <f>'SALDO AWAL'!AK33-BERKURANG!AK33+BERTAMBAH!AI33</f>
        <v>0</v>
      </c>
      <c r="AJ33" s="32">
        <f>'SALDO AWAL'!AL33-BERKURANG!AL33+BERTAMBAH!AJ33</f>
        <v>0</v>
      </c>
      <c r="AK33" s="32">
        <f>'SALDO AWAL'!AM33-BERKURANG!AM33+BERTAMBAH!AK33</f>
        <v>0</v>
      </c>
      <c r="AL33" s="32">
        <f>'SALDO AWAL'!AN33-BERKURANG!AN33+BERTAMBAH!AL33</f>
        <v>0</v>
      </c>
      <c r="AM33" s="32">
        <f>'SALDO AWAL'!AO33-BERKURANG!AO33+BERTAMBAH!AM33</f>
        <v>0</v>
      </c>
      <c r="AN33" s="32">
        <f>'SALDO AWAL'!AP33-BERKURANG!AP33+BERTAMBAH!AN33</f>
        <v>0</v>
      </c>
      <c r="AO33" s="32">
        <f>'SALDO AWAL'!AQ33-BERKURANG!AQ33+BERTAMBAH!AO33</f>
        <v>0</v>
      </c>
      <c r="AP33" s="32">
        <f>'SALDO AWAL'!AR33-BERKURANG!AR33+BERTAMBAH!AP33</f>
        <v>0</v>
      </c>
      <c r="AQ33" s="60">
        <f t="shared" si="2"/>
        <v>504</v>
      </c>
      <c r="AR33" s="223">
        <f t="shared" si="1"/>
        <v>2230855317</v>
      </c>
      <c r="AS33" s="13"/>
      <c r="AT33" s="14"/>
    </row>
    <row r="34" spans="1:46" ht="12" customHeight="1" x14ac:dyDescent="0.25">
      <c r="A34" s="10">
        <v>24</v>
      </c>
      <c r="B34" s="68" t="s">
        <v>51</v>
      </c>
      <c r="C34" s="32">
        <f>'SALDO AWAL'!E34-BERKURANG!E34+BERTAMBAH!C34</f>
        <v>1</v>
      </c>
      <c r="D34" s="32">
        <f>'SALDO AWAL'!F34-BERKURANG!F34+BERTAMBAH!D34</f>
        <v>493250000</v>
      </c>
      <c r="E34" s="32">
        <f>'SALDO AWAL'!G34-BERKURANG!G34+BERTAMBAH!E34</f>
        <v>0</v>
      </c>
      <c r="F34" s="32">
        <f>'SALDO AWAL'!H34-BERKURANG!H34+BERTAMBAH!F34</f>
        <v>0</v>
      </c>
      <c r="G34" s="32">
        <f>'SALDO AWAL'!I34-BERKURANG!I34+BERTAMBAH!G34</f>
        <v>18</v>
      </c>
      <c r="H34" s="32">
        <f>'SALDO AWAL'!J34-BERKURANG!J34+BERTAMBAH!H34</f>
        <v>593597794</v>
      </c>
      <c r="I34" s="32">
        <f>'SALDO AWAL'!K34-BERKURANG!K34+BERTAMBAH!I34</f>
        <v>0</v>
      </c>
      <c r="J34" s="32">
        <f>'SALDO AWAL'!L34-BERKURANG!L34+BERTAMBAH!J34</f>
        <v>0</v>
      </c>
      <c r="K34" s="32">
        <f>'SALDO AWAL'!M34-BERKURANG!M34+BERTAMBAH!K34</f>
        <v>0</v>
      </c>
      <c r="L34" s="32">
        <f>'SALDO AWAL'!N34-BERKURANG!N34+BERTAMBAH!L34</f>
        <v>0</v>
      </c>
      <c r="M34" s="32">
        <f>'SALDO AWAL'!O34-BERKURANG!O34+BERTAMBAH!M34</f>
        <v>790</v>
      </c>
      <c r="N34" s="297">
        <f>'SALDO AWAL'!P34-BERKURANG!P34+BERTAMBAH!N34</f>
        <v>1716347200</v>
      </c>
      <c r="O34" s="32">
        <f>'SALDO AWAL'!Q34-BERKURANG!Q34+BERTAMBAH!O34</f>
        <v>40</v>
      </c>
      <c r="P34" s="32">
        <f>'SALDO AWAL'!R34-BERKURANG!R34+BERTAMBAH!P34</f>
        <v>221352500</v>
      </c>
      <c r="Q34" s="32">
        <f>'SALDO AWAL'!S34-BERKURANG!S34+BERTAMBAH!Q34</f>
        <v>0</v>
      </c>
      <c r="R34" s="32">
        <f>'SALDO AWAL'!T34-BERKURANG!T34+BERTAMBAH!R34</f>
        <v>0</v>
      </c>
      <c r="S34" s="32">
        <f>'SALDO AWAL'!U34-BERKURANG!U34+BERTAMBAH!S34</f>
        <v>0</v>
      </c>
      <c r="T34" s="297">
        <f>'SALDO AWAL'!V34-BERKURANG!V34+BERTAMBAH!T34</f>
        <v>0</v>
      </c>
      <c r="U34" s="32">
        <f>'SALDO AWAL'!W34-BERKURANG!W34+BERTAMBAH!U34</f>
        <v>0</v>
      </c>
      <c r="V34" s="32">
        <f>'SALDO AWAL'!X34-BERKURANG!X34+BERTAMBAH!V34</f>
        <v>0</v>
      </c>
      <c r="W34" s="32">
        <f>'SALDO AWAL'!Y34-BERKURANG!Y34+BERTAMBAH!W34</f>
        <v>8</v>
      </c>
      <c r="X34" s="297">
        <f>'SALDO AWAL'!Z34-BERKURANG!Z34+BERTAMBAH!X34</f>
        <v>1813207200</v>
      </c>
      <c r="Y34" s="32">
        <f>'SALDO AWAL'!AA34-BERKURANG!AA34+BERTAMBAH!Y34</f>
        <v>0</v>
      </c>
      <c r="Z34" s="32">
        <f>'SALDO AWAL'!AB34-BERKURANG!AB34+BERTAMBAH!Z34</f>
        <v>0</v>
      </c>
      <c r="AA34" s="32">
        <f>'SALDO AWAL'!AC34-BERKURANG!AC34+BERTAMBAH!AA34</f>
        <v>0</v>
      </c>
      <c r="AB34" s="32">
        <f>'SALDO AWAL'!AD34-BERKURANG!AD34+BERTAMBAH!AB34</f>
        <v>0</v>
      </c>
      <c r="AC34" s="32">
        <f>'SALDO AWAL'!AE34-BERKURANG!AE34+BERTAMBAH!AC34</f>
        <v>1</v>
      </c>
      <c r="AD34" s="32">
        <f>'SALDO AWAL'!AF34-BERKURANG!AF34+BERTAMBAH!AD34</f>
        <v>850000</v>
      </c>
      <c r="AE34" s="32">
        <f>'SALDO AWAL'!AG34-BERKURANG!AG34+BERTAMBAH!AE34</f>
        <v>1</v>
      </c>
      <c r="AF34" s="32">
        <f>'SALDO AWAL'!AH34-BERKURANG!AH34+BERTAMBAH!AF34</f>
        <v>56862600</v>
      </c>
      <c r="AG34" s="32">
        <f>'SALDO AWAL'!AI34-BERKURANG!AI34+BERTAMBAH!AG34</f>
        <v>0</v>
      </c>
      <c r="AH34" s="32">
        <f>'SALDO AWAL'!AJ34-BERKURANG!AJ34+BERTAMBAH!AH34</f>
        <v>0</v>
      </c>
      <c r="AI34" s="32">
        <f>'SALDO AWAL'!AK34-BERKURANG!AK34+BERTAMBAH!AI34</f>
        <v>0</v>
      </c>
      <c r="AJ34" s="32">
        <f>'SALDO AWAL'!AL34-BERKURANG!AL34+BERTAMBAH!AJ34</f>
        <v>0</v>
      </c>
      <c r="AK34" s="32">
        <f>'SALDO AWAL'!AM34-BERKURANG!AM34+BERTAMBAH!AK34</f>
        <v>2</v>
      </c>
      <c r="AL34" s="32">
        <f>'SALDO AWAL'!AN34-BERKURANG!AN34+BERTAMBAH!AL34</f>
        <v>38640000</v>
      </c>
      <c r="AM34" s="32">
        <f>'SALDO AWAL'!AO34-BERKURANG!AO34+BERTAMBAH!AM34</f>
        <v>1</v>
      </c>
      <c r="AN34" s="32">
        <f>'SALDO AWAL'!AP34-BERKURANG!AP34+BERTAMBAH!AN34</f>
        <v>1000000</v>
      </c>
      <c r="AO34" s="32">
        <f>'SALDO AWAL'!AQ34-BERKURANG!AQ34+BERTAMBAH!AO34</f>
        <v>0</v>
      </c>
      <c r="AP34" s="32">
        <f>'SALDO AWAL'!AR34-BERKURANG!AR34+BERTAMBAH!AP34</f>
        <v>0</v>
      </c>
      <c r="AQ34" s="60">
        <f t="shared" si="2"/>
        <v>862</v>
      </c>
      <c r="AR34" s="223">
        <f t="shared" si="1"/>
        <v>4935107294</v>
      </c>
      <c r="AS34" s="13"/>
      <c r="AT34" s="14"/>
    </row>
    <row r="35" spans="1:46" ht="12" customHeight="1" x14ac:dyDescent="0.25">
      <c r="A35" s="10">
        <v>25</v>
      </c>
      <c r="B35" s="68" t="s">
        <v>52</v>
      </c>
      <c r="C35" s="32">
        <f>'SALDO AWAL'!E35-BERKURANG!E35+BERTAMBAH!C35</f>
        <v>1</v>
      </c>
      <c r="D35" s="32">
        <f>'SALDO AWAL'!F35-BERKURANG!F35+BERTAMBAH!D35</f>
        <v>375000000</v>
      </c>
      <c r="E35" s="32">
        <f>'SALDO AWAL'!G35-BERKURANG!G35+BERTAMBAH!E35</f>
        <v>2</v>
      </c>
      <c r="F35" s="32">
        <f>'SALDO AWAL'!H35-BERKURANG!H35+BERTAMBAH!F35</f>
        <v>18805000</v>
      </c>
      <c r="G35" s="32">
        <f>'SALDO AWAL'!I35-BERKURANG!I35+BERTAMBAH!G35</f>
        <v>14</v>
      </c>
      <c r="H35" s="32">
        <f>'SALDO AWAL'!J35-BERKURANG!J35+BERTAMBAH!H35</f>
        <v>647343000</v>
      </c>
      <c r="I35" s="32">
        <f>'SALDO AWAL'!K35-BERKURANG!K35+BERTAMBAH!I35</f>
        <v>1</v>
      </c>
      <c r="J35" s="32">
        <f>'SALDO AWAL'!L35-BERKURANG!L35+BERTAMBAH!J35</f>
        <v>7370000</v>
      </c>
      <c r="K35" s="32">
        <f>'SALDO AWAL'!M35-BERKURANG!M35+BERTAMBAH!K35</f>
        <v>1</v>
      </c>
      <c r="L35" s="32">
        <f>'SALDO AWAL'!N35-BERKURANG!N35+BERTAMBAH!L35</f>
        <v>2500000</v>
      </c>
      <c r="M35" s="32">
        <f>'SALDO AWAL'!O35-BERKURANG!O35+BERTAMBAH!M35</f>
        <v>383</v>
      </c>
      <c r="N35" s="297">
        <f>'SALDO AWAL'!P35-BERKURANG!P35+BERTAMBAH!N35</f>
        <v>1115285747</v>
      </c>
      <c r="O35" s="32">
        <f>'SALDO AWAL'!Q35-BERKURANG!Q35+BERTAMBAH!O35</f>
        <v>27</v>
      </c>
      <c r="P35" s="32">
        <f>'SALDO AWAL'!R35-BERKURANG!R35+BERTAMBAH!P35</f>
        <v>70450000</v>
      </c>
      <c r="Q35" s="32">
        <f>'SALDO AWAL'!S35-BERKURANG!S35+BERTAMBAH!Q35</f>
        <v>0</v>
      </c>
      <c r="R35" s="32">
        <f>'SALDO AWAL'!T35-BERKURANG!T35+BERTAMBAH!R35</f>
        <v>0</v>
      </c>
      <c r="S35" s="32">
        <f>'SALDO AWAL'!U35-BERKURANG!U35+BERTAMBAH!S35</f>
        <v>0</v>
      </c>
      <c r="T35" s="297">
        <f>'SALDO AWAL'!V35-BERKURANG!V35+BERTAMBAH!T35</f>
        <v>0</v>
      </c>
      <c r="U35" s="32">
        <f>'SALDO AWAL'!W35-BERKURANG!W35+BERTAMBAH!U35</f>
        <v>0</v>
      </c>
      <c r="V35" s="32">
        <f>'SALDO AWAL'!X35-BERKURANG!X35+BERTAMBAH!V35</f>
        <v>0</v>
      </c>
      <c r="W35" s="32">
        <f>'SALDO AWAL'!Y35-BERKURANG!Y35+BERTAMBAH!W35</f>
        <v>3</v>
      </c>
      <c r="X35" s="297">
        <f>'SALDO AWAL'!Z35-BERKURANG!Z35+BERTAMBAH!X35</f>
        <v>178500000</v>
      </c>
      <c r="Y35" s="32">
        <f>'SALDO AWAL'!AA35-BERKURANG!AA35+BERTAMBAH!Y35</f>
        <v>0</v>
      </c>
      <c r="Z35" s="32">
        <f>'SALDO AWAL'!AB35-BERKURANG!AB35+BERTAMBAH!Z35</f>
        <v>0</v>
      </c>
      <c r="AA35" s="32">
        <f>'SALDO AWAL'!AC35-BERKURANG!AC35+BERTAMBAH!AA35</f>
        <v>0</v>
      </c>
      <c r="AB35" s="32">
        <f>'SALDO AWAL'!AD35-BERKURANG!AD35+BERTAMBAH!AB35</f>
        <v>0</v>
      </c>
      <c r="AC35" s="32">
        <f>'SALDO AWAL'!AE35-BERKURANG!AE35+BERTAMBAH!AC35</f>
        <v>0</v>
      </c>
      <c r="AD35" s="32">
        <f>'SALDO AWAL'!AF35-BERKURANG!AF35+BERTAMBAH!AD35</f>
        <v>0</v>
      </c>
      <c r="AE35" s="32">
        <f>'SALDO AWAL'!AG35-BERKURANG!AG35+BERTAMBAH!AE35</f>
        <v>4</v>
      </c>
      <c r="AF35" s="32">
        <f>'SALDO AWAL'!AH35-BERKURANG!AH35+BERTAMBAH!AF35</f>
        <v>15300000</v>
      </c>
      <c r="AG35" s="32">
        <f>'SALDO AWAL'!AI35-BERKURANG!AI35+BERTAMBAH!AG35</f>
        <v>0</v>
      </c>
      <c r="AH35" s="32">
        <f>'SALDO AWAL'!AJ35-BERKURANG!AJ35+BERTAMBAH!AH35</f>
        <v>0</v>
      </c>
      <c r="AI35" s="32">
        <f>'SALDO AWAL'!AK35-BERKURANG!AK35+BERTAMBAH!AI35</f>
        <v>0</v>
      </c>
      <c r="AJ35" s="32">
        <f>'SALDO AWAL'!AL35-BERKURANG!AL35+BERTAMBAH!AJ35</f>
        <v>0</v>
      </c>
      <c r="AK35" s="32">
        <f>'SALDO AWAL'!AM35-BERKURANG!AM35+BERTAMBAH!AK35</f>
        <v>0</v>
      </c>
      <c r="AL35" s="32">
        <f>'SALDO AWAL'!AN35-BERKURANG!AN35+BERTAMBAH!AL35</f>
        <v>0</v>
      </c>
      <c r="AM35" s="32">
        <f>'SALDO AWAL'!AO35-BERKURANG!AO35+BERTAMBAH!AM35</f>
        <v>0</v>
      </c>
      <c r="AN35" s="32">
        <f>'SALDO AWAL'!AP35-BERKURANG!AP35+BERTAMBAH!AN35</f>
        <v>0</v>
      </c>
      <c r="AO35" s="32">
        <f>'SALDO AWAL'!AQ35-BERKURANG!AQ35+BERTAMBAH!AO35</f>
        <v>0</v>
      </c>
      <c r="AP35" s="32">
        <f>'SALDO AWAL'!AR35-BERKURANG!AR35+BERTAMBAH!AP35</f>
        <v>0</v>
      </c>
      <c r="AQ35" s="60">
        <v>395</v>
      </c>
      <c r="AR35" s="223">
        <f t="shared" si="1"/>
        <v>2430553747</v>
      </c>
      <c r="AS35" s="221"/>
      <c r="AT35" s="14"/>
    </row>
    <row r="36" spans="1:46" ht="12" customHeight="1" x14ac:dyDescent="0.25">
      <c r="A36" s="10">
        <v>26</v>
      </c>
      <c r="B36" s="69" t="s">
        <v>53</v>
      </c>
      <c r="C36" s="32">
        <f>'SALDO AWAL'!E36-BERKURANG!E36+BERTAMBAH!C36</f>
        <v>159</v>
      </c>
      <c r="D36" s="32">
        <f>'SALDO AWAL'!F36-BERKURANG!F36+BERTAMBAH!D36</f>
        <v>36220662178</v>
      </c>
      <c r="E36" s="32">
        <f>'SALDO AWAL'!G36-BERKURANG!G36+BERTAMBAH!E36</f>
        <v>1</v>
      </c>
      <c r="F36" s="32">
        <f>'SALDO AWAL'!H36-BERKURANG!H36+BERTAMBAH!F36</f>
        <v>7419500</v>
      </c>
      <c r="G36" s="32">
        <f>'SALDO AWAL'!I36-BERKURANG!I36+BERTAMBAH!G36</f>
        <v>61</v>
      </c>
      <c r="H36" s="32">
        <f>'SALDO AWAL'!J36-BERKURANG!J36+BERTAMBAH!H36</f>
        <v>1020255155</v>
      </c>
      <c r="I36" s="32">
        <f>'SALDO AWAL'!K36-BERKURANG!K36+BERTAMBAH!I36</f>
        <v>0</v>
      </c>
      <c r="J36" s="32">
        <f>'SALDO AWAL'!L36-BERKURANG!L36+BERTAMBAH!J36</f>
        <v>0</v>
      </c>
      <c r="K36" s="32">
        <f>'SALDO AWAL'!M36-BERKURANG!M36+BERTAMBAH!K36</f>
        <v>1</v>
      </c>
      <c r="L36" s="32">
        <f>'SALDO AWAL'!N36-BERKURANG!N36+BERTAMBAH!L36</f>
        <v>6998200</v>
      </c>
      <c r="M36" s="32">
        <f>'SALDO AWAL'!O36-BERKURANG!O36+BERTAMBAH!M36</f>
        <v>1133</v>
      </c>
      <c r="N36" s="297">
        <f>'SALDO AWAL'!P36-BERKURANG!P36+BERTAMBAH!N36</f>
        <v>999322725</v>
      </c>
      <c r="O36" s="32">
        <f>'SALDO AWAL'!Q36-BERKURANG!Q36+BERTAMBAH!O36</f>
        <v>47</v>
      </c>
      <c r="P36" s="32">
        <f>'SALDO AWAL'!R36-BERKURANG!R36+BERTAMBAH!P36</f>
        <v>179708700</v>
      </c>
      <c r="Q36" s="32">
        <f>'SALDO AWAL'!S36-BERKURANG!S36+BERTAMBAH!Q36</f>
        <v>0</v>
      </c>
      <c r="R36" s="32">
        <f>'SALDO AWAL'!T36-BERKURANG!T36+BERTAMBAH!R36</f>
        <v>0</v>
      </c>
      <c r="S36" s="32">
        <f>'SALDO AWAL'!U36-BERKURANG!U36+BERTAMBAH!S36</f>
        <v>0</v>
      </c>
      <c r="T36" s="297">
        <f>'SALDO AWAL'!V36-BERKURANG!V36+BERTAMBAH!T36</f>
        <v>0</v>
      </c>
      <c r="U36" s="32">
        <f>'SALDO AWAL'!W36-BERKURANG!W36+BERTAMBAH!U36</f>
        <v>0</v>
      </c>
      <c r="V36" s="32">
        <f>'SALDO AWAL'!X36-BERKURANG!X36+BERTAMBAH!V36</f>
        <v>0</v>
      </c>
      <c r="W36" s="32">
        <f>'SALDO AWAL'!Y36-BERKURANG!Y36+BERTAMBAH!W36</f>
        <v>26</v>
      </c>
      <c r="X36" s="297">
        <f>'SALDO AWAL'!Z36-BERKURANG!Z36+BERTAMBAH!X36</f>
        <v>3753253124</v>
      </c>
      <c r="Y36" s="32">
        <f>'SALDO AWAL'!AA36-BERKURANG!AA36+BERTAMBAH!Y36</f>
        <v>1</v>
      </c>
      <c r="Z36" s="32">
        <f>'SALDO AWAL'!AB36-BERKURANG!AB36+BERTAMBAH!Z36</f>
        <v>159797000</v>
      </c>
      <c r="AA36" s="32">
        <f>'SALDO AWAL'!AC36-BERKURANG!AC36+BERTAMBAH!AA36</f>
        <v>7</v>
      </c>
      <c r="AB36" s="32">
        <f>'SALDO AWAL'!AD36-BERKURANG!AD36+BERTAMBAH!AB36</f>
        <v>389210000</v>
      </c>
      <c r="AC36" s="32">
        <f>'SALDO AWAL'!AE36-BERKURANG!AE36+BERTAMBAH!AC36</f>
        <v>48</v>
      </c>
      <c r="AD36" s="32">
        <f>'SALDO AWAL'!AF36-BERKURANG!AF36+BERTAMBAH!AD36</f>
        <v>730391100</v>
      </c>
      <c r="AE36" s="32">
        <f>'SALDO AWAL'!AG36-BERKURANG!AG36+BERTAMBAH!AE36</f>
        <v>14</v>
      </c>
      <c r="AF36" s="32">
        <f>'SALDO AWAL'!AH36-BERKURANG!AH36+BERTAMBAH!AF36</f>
        <v>28362800</v>
      </c>
      <c r="AG36" s="32">
        <f>'SALDO AWAL'!AI36-BERKURANG!AI36+BERTAMBAH!AG36</f>
        <v>0</v>
      </c>
      <c r="AH36" s="32">
        <f>'SALDO AWAL'!AJ36-BERKURANG!AJ36+BERTAMBAH!AH36</f>
        <v>0</v>
      </c>
      <c r="AI36" s="32">
        <f>'SALDO AWAL'!AK36-BERKURANG!AK36+BERTAMBAH!AI36</f>
        <v>0</v>
      </c>
      <c r="AJ36" s="32">
        <f>'SALDO AWAL'!AL36-BERKURANG!AL36+BERTAMBAH!AJ36</f>
        <v>0</v>
      </c>
      <c r="AK36" s="32">
        <f>'SALDO AWAL'!AM36-BERKURANG!AM36+BERTAMBAH!AK36</f>
        <v>2</v>
      </c>
      <c r="AL36" s="32">
        <f>'SALDO AWAL'!AN36-BERKURANG!AN36+BERTAMBAH!AL36</f>
        <v>38045000</v>
      </c>
      <c r="AM36" s="32">
        <f>'SALDO AWAL'!AO36-BERKURANG!AO36+BERTAMBAH!AM36</f>
        <v>0</v>
      </c>
      <c r="AN36" s="32">
        <f>'SALDO AWAL'!AP36-BERKURANG!AP36+BERTAMBAH!AN36</f>
        <v>0</v>
      </c>
      <c r="AO36" s="32">
        <f>'SALDO AWAL'!AQ36-BERKURANG!AQ36+BERTAMBAH!AO36</f>
        <v>0</v>
      </c>
      <c r="AP36" s="32">
        <f>'SALDO AWAL'!AR36-BERKURANG!AR36+BERTAMBAH!AP36</f>
        <v>0</v>
      </c>
      <c r="AQ36" s="60">
        <f t="shared" ref="AQ36:AQ59" si="3">C36+E36+G36+I36+K36+M36+O36+Q36+S36+U36+W36+Y36+AA36+AC36+AE36+AG36+AI36+AK36+AM36+AO36</f>
        <v>1500</v>
      </c>
      <c r="AR36" s="223">
        <f t="shared" si="1"/>
        <v>43533425482</v>
      </c>
      <c r="AS36" s="13"/>
      <c r="AT36" s="14"/>
    </row>
    <row r="37" spans="1:46" ht="12" customHeight="1" x14ac:dyDescent="0.25">
      <c r="A37" s="10">
        <v>27</v>
      </c>
      <c r="B37" s="11" t="s">
        <v>54</v>
      </c>
      <c r="C37" s="32">
        <f>'SALDO AWAL'!E37-BERKURANG!E37+BERTAMBAH!C37</f>
        <v>1</v>
      </c>
      <c r="D37" s="32">
        <f>'SALDO AWAL'!F37-BERKURANG!F37+BERTAMBAH!D37</f>
        <v>300000000</v>
      </c>
      <c r="E37" s="32">
        <f>'SALDO AWAL'!G37-BERKURANG!G37+BERTAMBAH!E37</f>
        <v>1</v>
      </c>
      <c r="F37" s="32">
        <f>'SALDO AWAL'!H37-BERKURANG!H37+BERTAMBAH!F37</f>
        <v>7419500</v>
      </c>
      <c r="G37" s="32">
        <f>'SALDO AWAL'!I37-BERKURANG!I37+BERTAMBAH!G37</f>
        <v>46</v>
      </c>
      <c r="H37" s="32">
        <f>'SALDO AWAL'!J37-BERKURANG!J37+BERTAMBAH!H37</f>
        <v>782326817</v>
      </c>
      <c r="I37" s="32">
        <f>'SALDO AWAL'!K37-BERKURANG!K37+BERTAMBAH!I37</f>
        <v>0</v>
      </c>
      <c r="J37" s="32">
        <f>'SALDO AWAL'!L37-BERKURANG!L37+BERTAMBAH!J37</f>
        <v>0</v>
      </c>
      <c r="K37" s="32">
        <f>'SALDO AWAL'!M37-BERKURANG!M37+BERTAMBAH!K37</f>
        <v>1</v>
      </c>
      <c r="L37" s="32">
        <f>'SALDO AWAL'!N37-BERKURANG!N37+BERTAMBAH!L37</f>
        <v>6998200</v>
      </c>
      <c r="M37" s="32">
        <f>'SALDO AWAL'!O37-BERKURANG!O37+BERTAMBAH!M37</f>
        <v>195</v>
      </c>
      <c r="N37" s="297">
        <f>'SALDO AWAL'!P37-BERKURANG!P37+BERTAMBAH!N37</f>
        <v>188641228</v>
      </c>
      <c r="O37" s="32">
        <f>'SALDO AWAL'!Q37-BERKURANG!Q37+BERTAMBAH!O37</f>
        <v>8</v>
      </c>
      <c r="P37" s="32">
        <f>'SALDO AWAL'!R37-BERKURANG!R37+BERTAMBAH!P37</f>
        <v>41401318</v>
      </c>
      <c r="Q37" s="32">
        <f>'SALDO AWAL'!S37-BERKURANG!S37+BERTAMBAH!Q37</f>
        <v>0</v>
      </c>
      <c r="R37" s="32">
        <f>'SALDO AWAL'!T37-BERKURANG!T37+BERTAMBAH!R37</f>
        <v>0</v>
      </c>
      <c r="S37" s="32">
        <f>'SALDO AWAL'!U37-BERKURANG!U37+BERTAMBAH!S37</f>
        <v>0</v>
      </c>
      <c r="T37" s="297">
        <f>'SALDO AWAL'!V37-BERKURANG!V37+BERTAMBAH!T37</f>
        <v>0</v>
      </c>
      <c r="U37" s="32">
        <f>'SALDO AWAL'!W37-BERKURANG!W37+BERTAMBAH!U37</f>
        <v>0</v>
      </c>
      <c r="V37" s="32">
        <f>'SALDO AWAL'!X37-BERKURANG!X37+BERTAMBAH!V37</f>
        <v>0</v>
      </c>
      <c r="W37" s="32">
        <f>'SALDO AWAL'!Y37-BERKURANG!Y37+BERTAMBAH!W37</f>
        <v>3</v>
      </c>
      <c r="X37" s="297">
        <f>'SALDO AWAL'!Z37-BERKURANG!Z37+BERTAMBAH!X37</f>
        <v>1120580809</v>
      </c>
      <c r="Y37" s="32">
        <f>'SALDO AWAL'!AA37-BERKURANG!AA37+BERTAMBAH!Y37</f>
        <v>0</v>
      </c>
      <c r="Z37" s="32">
        <f>'SALDO AWAL'!AB37-BERKURANG!AB37+BERTAMBAH!Z37</f>
        <v>0</v>
      </c>
      <c r="AA37" s="32">
        <f>'SALDO AWAL'!AC37-BERKURANG!AC37+BERTAMBAH!AA37</f>
        <v>0</v>
      </c>
      <c r="AB37" s="32">
        <f>'SALDO AWAL'!AD37-BERKURANG!AD37+BERTAMBAH!AB37</f>
        <v>0</v>
      </c>
      <c r="AC37" s="32">
        <f>'SALDO AWAL'!AE37-BERKURANG!AE37+BERTAMBAH!AC37</f>
        <v>0</v>
      </c>
      <c r="AD37" s="32">
        <f>'SALDO AWAL'!AF37-BERKURANG!AF37+BERTAMBAH!AD37</f>
        <v>0</v>
      </c>
      <c r="AE37" s="32">
        <f>'SALDO AWAL'!AG37-BERKURANG!AG37+BERTAMBAH!AE37</f>
        <v>0</v>
      </c>
      <c r="AF37" s="32">
        <f>'SALDO AWAL'!AH37-BERKURANG!AH37+BERTAMBAH!AF37</f>
        <v>0</v>
      </c>
      <c r="AG37" s="32">
        <f>'SALDO AWAL'!AI37-BERKURANG!AI37+BERTAMBAH!AG37</f>
        <v>0</v>
      </c>
      <c r="AH37" s="32">
        <f>'SALDO AWAL'!AJ37-BERKURANG!AJ37+BERTAMBAH!AH37</f>
        <v>0</v>
      </c>
      <c r="AI37" s="32">
        <f>'SALDO AWAL'!AK37-BERKURANG!AK37+BERTAMBAH!AI37</f>
        <v>0</v>
      </c>
      <c r="AJ37" s="32">
        <f>'SALDO AWAL'!AL37-BERKURANG!AL37+BERTAMBAH!AJ37</f>
        <v>0</v>
      </c>
      <c r="AK37" s="32">
        <f>'SALDO AWAL'!AM37-BERKURANG!AM37+BERTAMBAH!AK37</f>
        <v>0</v>
      </c>
      <c r="AL37" s="32">
        <f>'SALDO AWAL'!AN37-BERKURANG!AN37+BERTAMBAH!AL37</f>
        <v>0</v>
      </c>
      <c r="AM37" s="32">
        <f>'SALDO AWAL'!AO37-BERKURANG!AO37+BERTAMBAH!AM37</f>
        <v>0</v>
      </c>
      <c r="AN37" s="32">
        <f>'SALDO AWAL'!AP37-BERKURANG!AP37+BERTAMBAH!AN37</f>
        <v>0</v>
      </c>
      <c r="AO37" s="32">
        <f>'SALDO AWAL'!AQ37-BERKURANG!AQ37+BERTAMBAH!AO37</f>
        <v>0</v>
      </c>
      <c r="AP37" s="32">
        <f>'SALDO AWAL'!AR37-BERKURANG!AR37+BERTAMBAH!AP37</f>
        <v>0</v>
      </c>
      <c r="AQ37" s="60">
        <f t="shared" si="3"/>
        <v>255</v>
      </c>
      <c r="AR37" s="223">
        <f t="shared" si="1"/>
        <v>2447367872</v>
      </c>
      <c r="AS37" s="13"/>
      <c r="AT37" s="14"/>
    </row>
    <row r="38" spans="1:46" ht="12" customHeight="1" x14ac:dyDescent="0.25">
      <c r="A38" s="10">
        <v>28</v>
      </c>
      <c r="B38" s="11" t="s">
        <v>55</v>
      </c>
      <c r="C38" s="32">
        <f>'SALDO AWAL'!E38-BERKURANG!E38+BERTAMBAH!C38</f>
        <v>1</v>
      </c>
      <c r="D38" s="32">
        <f>'SALDO AWAL'!F38-BERKURANG!F38+BERTAMBAH!D38</f>
        <v>354100000</v>
      </c>
      <c r="E38" s="32">
        <f>'SALDO AWAL'!G38-BERKURANG!G38+BERTAMBAH!E38</f>
        <v>1</v>
      </c>
      <c r="F38" s="32">
        <f>'SALDO AWAL'!H38-BERKURANG!H38+BERTAMBAH!F38</f>
        <v>7419500</v>
      </c>
      <c r="G38" s="32">
        <f>'SALDO AWAL'!I38-BERKURANG!I38+BERTAMBAH!G38</f>
        <v>40</v>
      </c>
      <c r="H38" s="32">
        <f>'SALDO AWAL'!J38-BERKURANG!J38+BERTAMBAH!H38</f>
        <v>705873355</v>
      </c>
      <c r="I38" s="32">
        <f>'SALDO AWAL'!K38-BERKURANG!K38+BERTAMBAH!I38</f>
        <v>0</v>
      </c>
      <c r="J38" s="32">
        <f>'SALDO AWAL'!L38-BERKURANG!L38+BERTAMBAH!J38</f>
        <v>0</v>
      </c>
      <c r="K38" s="32">
        <f>'SALDO AWAL'!M38-BERKURANG!M38+BERTAMBAH!K38</f>
        <v>1</v>
      </c>
      <c r="L38" s="32">
        <f>'SALDO AWAL'!N38-BERKURANG!N38+BERTAMBAH!L38</f>
        <v>6998200</v>
      </c>
      <c r="M38" s="32">
        <f>'SALDO AWAL'!O38-BERKURANG!O38+BERTAMBAH!M38</f>
        <v>242</v>
      </c>
      <c r="N38" s="297">
        <f>'SALDO AWAL'!P38-BERKURANG!P38+BERTAMBAH!N38</f>
        <v>226281908.33000001</v>
      </c>
      <c r="O38" s="32">
        <f>'SALDO AWAL'!Q38-BERKURANG!Q38+BERTAMBAH!O38</f>
        <v>5</v>
      </c>
      <c r="P38" s="32">
        <f>'SALDO AWAL'!R38-BERKURANG!R38+BERTAMBAH!P38</f>
        <v>57127125</v>
      </c>
      <c r="Q38" s="32">
        <f>'SALDO AWAL'!S38-BERKURANG!S38+BERTAMBAH!Q38</f>
        <v>0</v>
      </c>
      <c r="R38" s="32">
        <f>'SALDO AWAL'!T38-BERKURANG!T38+BERTAMBAH!R38</f>
        <v>0</v>
      </c>
      <c r="S38" s="32">
        <f>'SALDO AWAL'!U38-BERKURANG!U38+BERTAMBAH!S38</f>
        <v>0</v>
      </c>
      <c r="T38" s="297">
        <f>'SALDO AWAL'!V38-BERKURANG!V38+BERTAMBAH!T38</f>
        <v>0</v>
      </c>
      <c r="U38" s="32">
        <f>'SALDO AWAL'!W38-BERKURANG!W38+BERTAMBAH!U38</f>
        <v>0</v>
      </c>
      <c r="V38" s="32">
        <f>'SALDO AWAL'!X38-BERKURANG!X38+BERTAMBAH!V38</f>
        <v>0</v>
      </c>
      <c r="W38" s="32">
        <f>'SALDO AWAL'!Y38-BERKURANG!Y38+BERTAMBAH!W38</f>
        <v>5</v>
      </c>
      <c r="X38" s="297">
        <f>'SALDO AWAL'!Z38-BERKURANG!Z38+BERTAMBAH!X38</f>
        <v>1083560450</v>
      </c>
      <c r="Y38" s="32">
        <f>'SALDO AWAL'!AA38-BERKURANG!AA38+BERTAMBAH!Y38</f>
        <v>0</v>
      </c>
      <c r="Z38" s="32">
        <f>'SALDO AWAL'!AB38-BERKURANG!AB38+BERTAMBAH!Z38</f>
        <v>0</v>
      </c>
      <c r="AA38" s="32">
        <f>'SALDO AWAL'!AC38-BERKURANG!AC38+BERTAMBAH!AA38</f>
        <v>0</v>
      </c>
      <c r="AB38" s="32">
        <f>'SALDO AWAL'!AD38-BERKURANG!AD38+BERTAMBAH!AB38</f>
        <v>0</v>
      </c>
      <c r="AC38" s="32">
        <f>'SALDO AWAL'!AE38-BERKURANG!AE38+BERTAMBAH!AC38</f>
        <v>0</v>
      </c>
      <c r="AD38" s="32">
        <f>'SALDO AWAL'!AF38-BERKURANG!AF38+BERTAMBAH!AD38</f>
        <v>0</v>
      </c>
      <c r="AE38" s="32">
        <f>'SALDO AWAL'!AG38-BERKURANG!AG38+BERTAMBAH!AE38</f>
        <v>0</v>
      </c>
      <c r="AF38" s="32">
        <f>'SALDO AWAL'!AH38-BERKURANG!AH38+BERTAMBAH!AF38</f>
        <v>0</v>
      </c>
      <c r="AG38" s="32">
        <f>'SALDO AWAL'!AI38-BERKURANG!AI38+BERTAMBAH!AG38</f>
        <v>0</v>
      </c>
      <c r="AH38" s="32">
        <f>'SALDO AWAL'!AJ38-BERKURANG!AJ38+BERTAMBAH!AH38</f>
        <v>0</v>
      </c>
      <c r="AI38" s="32">
        <f>'SALDO AWAL'!AK38-BERKURANG!AK38+BERTAMBAH!AI38</f>
        <v>0</v>
      </c>
      <c r="AJ38" s="32">
        <f>'SALDO AWAL'!AL38-BERKURANG!AL38+BERTAMBAH!AJ38</f>
        <v>0</v>
      </c>
      <c r="AK38" s="32">
        <f>'SALDO AWAL'!AM38-BERKURANG!AM38+BERTAMBAH!AK38</f>
        <v>0</v>
      </c>
      <c r="AL38" s="32">
        <f>'SALDO AWAL'!AN38-BERKURANG!AN38+BERTAMBAH!AL38</f>
        <v>0</v>
      </c>
      <c r="AM38" s="32">
        <f>'SALDO AWAL'!AO38-BERKURANG!AO38+BERTAMBAH!AM38</f>
        <v>0</v>
      </c>
      <c r="AN38" s="32">
        <f>'SALDO AWAL'!AP38-BERKURANG!AP38+BERTAMBAH!AN38</f>
        <v>0</v>
      </c>
      <c r="AO38" s="32">
        <f>'SALDO AWAL'!AQ38-BERKURANG!AQ38+BERTAMBAH!AO38</f>
        <v>0</v>
      </c>
      <c r="AP38" s="32">
        <f>'SALDO AWAL'!AR38-BERKURANG!AR38+BERTAMBAH!AP38</f>
        <v>0</v>
      </c>
      <c r="AQ38" s="60">
        <f t="shared" si="3"/>
        <v>295</v>
      </c>
      <c r="AR38" s="223">
        <f t="shared" si="1"/>
        <v>2441360538.3299999</v>
      </c>
      <c r="AS38" s="13"/>
      <c r="AT38" s="14"/>
    </row>
    <row r="39" spans="1:46" ht="12" customHeight="1" x14ac:dyDescent="0.25">
      <c r="A39" s="10">
        <v>29</v>
      </c>
      <c r="B39" s="11" t="s">
        <v>56</v>
      </c>
      <c r="C39" s="32">
        <f>'SALDO AWAL'!E39-BERKURANG!E39+BERTAMBAH!C39</f>
        <v>3</v>
      </c>
      <c r="D39" s="32">
        <f>'SALDO AWAL'!F39-BERKURANG!F39+BERTAMBAH!D39</f>
        <v>2717400000</v>
      </c>
      <c r="E39" s="32">
        <f>'SALDO AWAL'!G39-BERKURANG!G39+BERTAMBAH!E39</f>
        <v>2</v>
      </c>
      <c r="F39" s="32">
        <f>'SALDO AWAL'!H39-BERKURANG!H39+BERTAMBAH!F39</f>
        <v>13419500</v>
      </c>
      <c r="G39" s="32">
        <f>'SALDO AWAL'!I39-BERKURANG!I39+BERTAMBAH!G39</f>
        <v>45</v>
      </c>
      <c r="H39" s="32">
        <f>'SALDO AWAL'!J39-BERKURANG!J39+BERTAMBAH!H39</f>
        <v>785397055</v>
      </c>
      <c r="I39" s="32">
        <f>'SALDO AWAL'!K39-BERKURANG!K39+BERTAMBAH!I39</f>
        <v>0</v>
      </c>
      <c r="J39" s="32">
        <f>'SALDO AWAL'!L39-BERKURANG!L39+BERTAMBAH!J39</f>
        <v>0</v>
      </c>
      <c r="K39" s="32">
        <f>'SALDO AWAL'!M39-BERKURANG!M39+BERTAMBAH!K39</f>
        <v>2</v>
      </c>
      <c r="L39" s="32">
        <f>'SALDO AWAL'!N39-BERKURANG!N39+BERTAMBAH!L39</f>
        <v>9498200</v>
      </c>
      <c r="M39" s="32">
        <f>'SALDO AWAL'!O39-BERKURANG!O39+BERTAMBAH!M39</f>
        <v>370</v>
      </c>
      <c r="N39" s="297">
        <f>'SALDO AWAL'!P39-BERKURANG!P39+BERTAMBAH!N39</f>
        <v>292637950</v>
      </c>
      <c r="O39" s="32">
        <f>'SALDO AWAL'!Q39-BERKURANG!Q39+BERTAMBAH!O39</f>
        <v>13</v>
      </c>
      <c r="P39" s="32">
        <f>'SALDO AWAL'!R39-BERKURANG!R39+BERTAMBAH!P39</f>
        <v>24350000</v>
      </c>
      <c r="Q39" s="32">
        <f>'SALDO AWAL'!S39-BERKURANG!S39+BERTAMBAH!Q39</f>
        <v>0</v>
      </c>
      <c r="R39" s="32">
        <f>'SALDO AWAL'!T39-BERKURANG!T39+BERTAMBAH!R39</f>
        <v>0</v>
      </c>
      <c r="S39" s="32">
        <f>'SALDO AWAL'!U39-BERKURANG!U39+BERTAMBAH!S39</f>
        <v>0</v>
      </c>
      <c r="T39" s="297">
        <f>'SALDO AWAL'!V39-BERKURANG!V39+BERTAMBAH!T39</f>
        <v>0</v>
      </c>
      <c r="U39" s="32">
        <f>'SALDO AWAL'!W39-BERKURANG!W39+BERTAMBAH!U39</f>
        <v>0</v>
      </c>
      <c r="V39" s="32">
        <f>'SALDO AWAL'!X39-BERKURANG!X39+BERTAMBAH!V39</f>
        <v>0</v>
      </c>
      <c r="W39" s="32">
        <f>'SALDO AWAL'!Y39-BERKURANG!Y39+BERTAMBAH!W39</f>
        <v>5</v>
      </c>
      <c r="X39" s="297">
        <f>'SALDO AWAL'!Z39-BERKURANG!Z39+BERTAMBAH!X39</f>
        <v>169647000</v>
      </c>
      <c r="Y39" s="32">
        <f>'SALDO AWAL'!AA39-BERKURANG!AA39+BERTAMBAH!Y39</f>
        <v>0</v>
      </c>
      <c r="Z39" s="32">
        <f>'SALDO AWAL'!AB39-BERKURANG!AB39+BERTAMBAH!Z39</f>
        <v>0</v>
      </c>
      <c r="AA39" s="32">
        <f>'SALDO AWAL'!AC39-BERKURANG!AC39+BERTAMBAH!AA39</f>
        <v>2</v>
      </c>
      <c r="AB39" s="32">
        <f>'SALDO AWAL'!AD39-BERKURANG!AD39+BERTAMBAH!AB39</f>
        <v>33000000</v>
      </c>
      <c r="AC39" s="32">
        <f>'SALDO AWAL'!AE39-BERKURANG!AE39+BERTAMBAH!AC39</f>
        <v>0</v>
      </c>
      <c r="AD39" s="32">
        <f>'SALDO AWAL'!AF39-BERKURANG!AF39+BERTAMBAH!AD39</f>
        <v>0</v>
      </c>
      <c r="AE39" s="32">
        <f>'SALDO AWAL'!AG39-BERKURANG!AG39+BERTAMBAH!AE39</f>
        <v>0</v>
      </c>
      <c r="AF39" s="32">
        <f>'SALDO AWAL'!AH39-BERKURANG!AH39+BERTAMBAH!AF39</f>
        <v>0</v>
      </c>
      <c r="AG39" s="32">
        <f>'SALDO AWAL'!AI39-BERKURANG!AI39+BERTAMBAH!AG39</f>
        <v>0</v>
      </c>
      <c r="AH39" s="32">
        <f>'SALDO AWAL'!AJ39-BERKURANG!AJ39+BERTAMBAH!AH39</f>
        <v>0</v>
      </c>
      <c r="AI39" s="32">
        <f>'SALDO AWAL'!AK39-BERKURANG!AK39+BERTAMBAH!AI39</f>
        <v>0</v>
      </c>
      <c r="AJ39" s="32">
        <f>'SALDO AWAL'!AL39-BERKURANG!AL39+BERTAMBAH!AJ39</f>
        <v>0</v>
      </c>
      <c r="AK39" s="32">
        <f>'SALDO AWAL'!AM39-BERKURANG!AM39+BERTAMBAH!AK39</f>
        <v>0</v>
      </c>
      <c r="AL39" s="32">
        <f>'SALDO AWAL'!AN39-BERKURANG!AN39+BERTAMBAH!AL39</f>
        <v>0</v>
      </c>
      <c r="AM39" s="32">
        <f>'SALDO AWAL'!AO39-BERKURANG!AO39+BERTAMBAH!AM39</f>
        <v>0</v>
      </c>
      <c r="AN39" s="32">
        <f>'SALDO AWAL'!AP39-BERKURANG!AP39+BERTAMBAH!AN39</f>
        <v>0</v>
      </c>
      <c r="AO39" s="32">
        <f>'SALDO AWAL'!AQ39-BERKURANG!AQ39+BERTAMBAH!AO39</f>
        <v>0</v>
      </c>
      <c r="AP39" s="32">
        <f>'SALDO AWAL'!AR39-BERKURANG!AR39+BERTAMBAH!AP39</f>
        <v>0</v>
      </c>
      <c r="AQ39" s="60">
        <f t="shared" si="3"/>
        <v>442</v>
      </c>
      <c r="AR39" s="223">
        <f t="shared" si="1"/>
        <v>4045349705</v>
      </c>
      <c r="AS39" s="13"/>
      <c r="AT39" s="14"/>
    </row>
    <row r="40" spans="1:46" ht="12" customHeight="1" x14ac:dyDescent="0.25">
      <c r="A40" s="10">
        <v>30</v>
      </c>
      <c r="B40" s="11" t="s">
        <v>57</v>
      </c>
      <c r="C40" s="32">
        <f>'SALDO AWAL'!E40-BERKURANG!E40+BERTAMBAH!C40</f>
        <v>2</v>
      </c>
      <c r="D40" s="32">
        <f>'SALDO AWAL'!F40-BERKURANG!F40+BERTAMBAH!D40</f>
        <v>333375000</v>
      </c>
      <c r="E40" s="32">
        <f>'SALDO AWAL'!G40-BERKURANG!G40+BERTAMBAH!E40</f>
        <v>1</v>
      </c>
      <c r="F40" s="32">
        <f>'SALDO AWAL'!H40-BERKURANG!H40+BERTAMBAH!F40</f>
        <v>7419500</v>
      </c>
      <c r="G40" s="32">
        <f>'SALDO AWAL'!I40-BERKURANG!I40+BERTAMBAH!G40</f>
        <v>32</v>
      </c>
      <c r="H40" s="32">
        <f>'SALDO AWAL'!J40-BERKURANG!J40+BERTAMBAH!H40</f>
        <v>609952755</v>
      </c>
      <c r="I40" s="32">
        <f>'SALDO AWAL'!K40-BERKURANG!K40+BERTAMBAH!I40</f>
        <v>0</v>
      </c>
      <c r="J40" s="32">
        <f>'SALDO AWAL'!L40-BERKURANG!L40+BERTAMBAH!J40</f>
        <v>0</v>
      </c>
      <c r="K40" s="32">
        <f>'SALDO AWAL'!M40-BERKURANG!M40+BERTAMBAH!K40</f>
        <v>1</v>
      </c>
      <c r="L40" s="32">
        <f>'SALDO AWAL'!N40-BERKURANG!N40+BERTAMBAH!L40</f>
        <v>6998200</v>
      </c>
      <c r="M40" s="32">
        <f>'SALDO AWAL'!O40-BERKURANG!O40+BERTAMBAH!M40</f>
        <v>120</v>
      </c>
      <c r="N40" s="297">
        <f>'SALDO AWAL'!P40-BERKURANG!P40+BERTAMBAH!N40</f>
        <v>225083807</v>
      </c>
      <c r="O40" s="32">
        <f>'SALDO AWAL'!Q40-BERKURANG!Q40+BERTAMBAH!O40</f>
        <v>6</v>
      </c>
      <c r="P40" s="32">
        <f>'SALDO AWAL'!R40-BERKURANG!R40+BERTAMBAH!P40</f>
        <v>30152750</v>
      </c>
      <c r="Q40" s="32">
        <f>'SALDO AWAL'!S40-BERKURANG!S40+BERTAMBAH!Q40</f>
        <v>0</v>
      </c>
      <c r="R40" s="32">
        <f>'SALDO AWAL'!T40-BERKURANG!T40+BERTAMBAH!R40</f>
        <v>0</v>
      </c>
      <c r="S40" s="32">
        <f>'SALDO AWAL'!U40-BERKURANG!U40+BERTAMBAH!S40</f>
        <v>0</v>
      </c>
      <c r="T40" s="297">
        <f>'SALDO AWAL'!V40-BERKURANG!V40+BERTAMBAH!T40</f>
        <v>0</v>
      </c>
      <c r="U40" s="32">
        <f>'SALDO AWAL'!W40-BERKURANG!W40+BERTAMBAH!U40</f>
        <v>0</v>
      </c>
      <c r="V40" s="32">
        <f>'SALDO AWAL'!X40-BERKURANG!X40+BERTAMBAH!V40</f>
        <v>0</v>
      </c>
      <c r="W40" s="32">
        <f>'SALDO AWAL'!Y40-BERKURANG!Y40+BERTAMBAH!W40</f>
        <v>4</v>
      </c>
      <c r="X40" s="297">
        <f>'SALDO AWAL'!Z40-BERKURANG!Z40+BERTAMBAH!X40</f>
        <v>337573420</v>
      </c>
      <c r="Y40" s="32">
        <f>'SALDO AWAL'!AA40-BERKURANG!AA40+BERTAMBAH!Y40</f>
        <v>1</v>
      </c>
      <c r="Z40" s="32">
        <f>'SALDO AWAL'!AB40-BERKURANG!AB40+BERTAMBAH!Z40</f>
        <v>4000000</v>
      </c>
      <c r="AA40" s="32">
        <f>'SALDO AWAL'!AC40-BERKURANG!AC40+BERTAMBAH!AA40</f>
        <v>0</v>
      </c>
      <c r="AB40" s="32">
        <f>'SALDO AWAL'!AD40-BERKURANG!AD40+BERTAMBAH!AB40</f>
        <v>0</v>
      </c>
      <c r="AC40" s="32">
        <f>'SALDO AWAL'!AE40-BERKURANG!AE40+BERTAMBAH!AC40</f>
        <v>0</v>
      </c>
      <c r="AD40" s="32">
        <f>'SALDO AWAL'!AF40-BERKURANG!AF40+BERTAMBAH!AD40</f>
        <v>0</v>
      </c>
      <c r="AE40" s="32">
        <f>'SALDO AWAL'!AG40-BERKURANG!AG40+BERTAMBAH!AE40</f>
        <v>0</v>
      </c>
      <c r="AF40" s="32">
        <f>'SALDO AWAL'!AH40-BERKURANG!AH40+BERTAMBAH!AF40</f>
        <v>0</v>
      </c>
      <c r="AG40" s="32">
        <f>'SALDO AWAL'!AI40-BERKURANG!AI40+BERTAMBAH!AG40</f>
        <v>0</v>
      </c>
      <c r="AH40" s="32">
        <f>'SALDO AWAL'!AJ40-BERKURANG!AJ40+BERTAMBAH!AH40</f>
        <v>0</v>
      </c>
      <c r="AI40" s="32">
        <f>'SALDO AWAL'!AK40-BERKURANG!AK40+BERTAMBAH!AI40</f>
        <v>0</v>
      </c>
      <c r="AJ40" s="32">
        <f>'SALDO AWAL'!AL40-BERKURANG!AL40+BERTAMBAH!AJ40</f>
        <v>0</v>
      </c>
      <c r="AK40" s="32">
        <f>'SALDO AWAL'!AM40-BERKURANG!AM40+BERTAMBAH!AK40</f>
        <v>1</v>
      </c>
      <c r="AL40" s="32">
        <f>'SALDO AWAL'!AN40-BERKURANG!AN40+BERTAMBAH!AL40</f>
        <v>3750000</v>
      </c>
      <c r="AM40" s="32">
        <f>'SALDO AWAL'!AO40-BERKURANG!AO40+BERTAMBAH!AM40</f>
        <v>0</v>
      </c>
      <c r="AN40" s="32">
        <f>'SALDO AWAL'!AP40-BERKURANG!AP40+BERTAMBAH!AN40</f>
        <v>0</v>
      </c>
      <c r="AO40" s="32">
        <f>'SALDO AWAL'!AQ40-BERKURANG!AQ40+BERTAMBAH!AO40</f>
        <v>0</v>
      </c>
      <c r="AP40" s="32">
        <f>'SALDO AWAL'!AR40-BERKURANG!AR40+BERTAMBAH!AP40</f>
        <v>0</v>
      </c>
      <c r="AQ40" s="60">
        <f t="shared" si="3"/>
        <v>168</v>
      </c>
      <c r="AR40" s="223">
        <f t="shared" si="1"/>
        <v>1558305432</v>
      </c>
      <c r="AS40" s="13"/>
      <c r="AT40" s="14"/>
    </row>
    <row r="41" spans="1:46" ht="12" customHeight="1" x14ac:dyDescent="0.25">
      <c r="A41" s="10">
        <v>31</v>
      </c>
      <c r="B41" s="11" t="s">
        <v>58</v>
      </c>
      <c r="C41" s="32">
        <f>'SALDO AWAL'!E41-BERKURANG!E41+BERTAMBAH!C41</f>
        <v>1</v>
      </c>
      <c r="D41" s="32">
        <f>'SALDO AWAL'!F41-BERKURANG!F41+BERTAMBAH!D41</f>
        <v>297000000</v>
      </c>
      <c r="E41" s="32">
        <f>'SALDO AWAL'!G41-BERKURANG!G41+BERTAMBAH!E41</f>
        <v>2</v>
      </c>
      <c r="F41" s="32">
        <f>'SALDO AWAL'!H41-BERKURANG!H41+BERTAMBAH!F41</f>
        <v>10419500</v>
      </c>
      <c r="G41" s="32">
        <f>'SALDO AWAL'!I41-BERKURANG!I41+BERTAMBAH!G41</f>
        <v>44</v>
      </c>
      <c r="H41" s="32">
        <f>'SALDO AWAL'!J41-BERKURANG!J41+BERTAMBAH!H41</f>
        <v>752493605</v>
      </c>
      <c r="I41" s="32">
        <f>'SALDO AWAL'!K41-BERKURANG!K41+BERTAMBAH!I41</f>
        <v>0</v>
      </c>
      <c r="J41" s="32">
        <f>'SALDO AWAL'!L41-BERKURANG!L41+BERTAMBAH!J41</f>
        <v>0</v>
      </c>
      <c r="K41" s="32">
        <f>'SALDO AWAL'!M41-BERKURANG!M41+BERTAMBAH!K41</f>
        <v>1</v>
      </c>
      <c r="L41" s="32">
        <f>'SALDO AWAL'!N41-BERKURANG!N41+BERTAMBAH!L41</f>
        <v>6998200</v>
      </c>
      <c r="M41" s="32">
        <f>'SALDO AWAL'!O41-BERKURANG!O41+BERTAMBAH!M41</f>
        <v>216</v>
      </c>
      <c r="N41" s="297">
        <f>'SALDO AWAL'!P41-BERKURANG!P41+BERTAMBAH!N41</f>
        <v>270321050</v>
      </c>
      <c r="O41" s="32">
        <f>'SALDO AWAL'!Q41-BERKURANG!Q41+BERTAMBAH!O41</f>
        <v>11</v>
      </c>
      <c r="P41" s="32">
        <f>'SALDO AWAL'!R41-BERKURANG!R41+BERTAMBAH!P41</f>
        <v>28339500</v>
      </c>
      <c r="Q41" s="32">
        <f>'SALDO AWAL'!S41-BERKURANG!S41+BERTAMBAH!Q41</f>
        <v>0</v>
      </c>
      <c r="R41" s="32">
        <f>'SALDO AWAL'!T41-BERKURANG!T41+BERTAMBAH!R41</f>
        <v>0</v>
      </c>
      <c r="S41" s="32">
        <f>'SALDO AWAL'!U41-BERKURANG!U41+BERTAMBAH!S41</f>
        <v>0</v>
      </c>
      <c r="T41" s="297">
        <f>'SALDO AWAL'!V41-BERKURANG!V41+BERTAMBAH!T41</f>
        <v>0</v>
      </c>
      <c r="U41" s="32">
        <f>'SALDO AWAL'!W41-BERKURANG!W41+BERTAMBAH!U41</f>
        <v>0</v>
      </c>
      <c r="V41" s="32">
        <f>'SALDO AWAL'!X41-BERKURANG!X41+BERTAMBAH!V41</f>
        <v>0</v>
      </c>
      <c r="W41" s="32">
        <f>'SALDO AWAL'!Y41-BERKURANG!Y41+BERTAMBAH!W41</f>
        <v>1</v>
      </c>
      <c r="X41" s="297">
        <f>'SALDO AWAL'!Z41-BERKURANG!Z41+BERTAMBAH!X41</f>
        <v>157005000</v>
      </c>
      <c r="Y41" s="32">
        <f>'SALDO AWAL'!AA41-BERKURANG!AA41+BERTAMBAH!Y41</f>
        <v>0</v>
      </c>
      <c r="Z41" s="32">
        <f>'SALDO AWAL'!AB41-BERKURANG!AB41+BERTAMBAH!Z41</f>
        <v>0</v>
      </c>
      <c r="AA41" s="32">
        <f>'SALDO AWAL'!AC41-BERKURANG!AC41+BERTAMBAH!AA41</f>
        <v>0</v>
      </c>
      <c r="AB41" s="32">
        <f>'SALDO AWAL'!AD41-BERKURANG!AD41+BERTAMBAH!AB41</f>
        <v>0</v>
      </c>
      <c r="AC41" s="32">
        <f>'SALDO AWAL'!AE41-BERKURANG!AE41+BERTAMBAH!AC41</f>
        <v>0</v>
      </c>
      <c r="AD41" s="32">
        <f>'SALDO AWAL'!AF41-BERKURANG!AF41+BERTAMBAH!AD41</f>
        <v>0</v>
      </c>
      <c r="AE41" s="32">
        <f>'SALDO AWAL'!AG41-BERKURANG!AG41+BERTAMBAH!AE41</f>
        <v>0</v>
      </c>
      <c r="AF41" s="32">
        <f>'SALDO AWAL'!AH41-BERKURANG!AH41+BERTAMBAH!AF41</f>
        <v>0</v>
      </c>
      <c r="AG41" s="32">
        <f>'SALDO AWAL'!AI41-BERKURANG!AI41+BERTAMBAH!AG41</f>
        <v>0</v>
      </c>
      <c r="AH41" s="32">
        <f>'SALDO AWAL'!AJ41-BERKURANG!AJ41+BERTAMBAH!AH41</f>
        <v>0</v>
      </c>
      <c r="AI41" s="32">
        <f>'SALDO AWAL'!AK41-BERKURANG!AK41+BERTAMBAH!AI41</f>
        <v>0</v>
      </c>
      <c r="AJ41" s="32">
        <f>'SALDO AWAL'!AL41-BERKURANG!AL41+BERTAMBAH!AJ41</f>
        <v>0</v>
      </c>
      <c r="AK41" s="32">
        <f>'SALDO AWAL'!AM41-BERKURANG!AM41+BERTAMBAH!AK41</f>
        <v>0</v>
      </c>
      <c r="AL41" s="32">
        <f>'SALDO AWAL'!AN41-BERKURANG!AN41+BERTAMBAH!AL41</f>
        <v>0</v>
      </c>
      <c r="AM41" s="32">
        <f>'SALDO AWAL'!AO41-BERKURANG!AO41+BERTAMBAH!AM41</f>
        <v>0</v>
      </c>
      <c r="AN41" s="32">
        <f>'SALDO AWAL'!AP41-BERKURANG!AP41+BERTAMBAH!AN41</f>
        <v>0</v>
      </c>
      <c r="AO41" s="32">
        <f>'SALDO AWAL'!AQ41-BERKURANG!AQ41+BERTAMBAH!AO41</f>
        <v>0</v>
      </c>
      <c r="AP41" s="32">
        <f>'SALDO AWAL'!AR41-BERKURANG!AR41+BERTAMBAH!AP41</f>
        <v>0</v>
      </c>
      <c r="AQ41" s="60">
        <f t="shared" si="3"/>
        <v>276</v>
      </c>
      <c r="AR41" s="223">
        <f t="shared" si="1"/>
        <v>1522576855</v>
      </c>
      <c r="AS41" s="13"/>
      <c r="AT41" s="14"/>
    </row>
    <row r="42" spans="1:46" ht="12" customHeight="1" x14ac:dyDescent="0.25">
      <c r="A42" s="10">
        <v>32</v>
      </c>
      <c r="B42" s="32" t="s">
        <v>59</v>
      </c>
      <c r="C42" s="32">
        <f>'SALDO AWAL'!E42-BERKURANG!E42+BERTAMBAH!C42</f>
        <v>2</v>
      </c>
      <c r="D42" s="32">
        <f>'SALDO AWAL'!F42-BERKURANG!F42+BERTAMBAH!D42</f>
        <v>772600000</v>
      </c>
      <c r="E42" s="32">
        <f>'SALDO AWAL'!G42-BERKURANG!G42+BERTAMBAH!E42</f>
        <v>1</v>
      </c>
      <c r="F42" s="32">
        <f>'SALDO AWAL'!H42-BERKURANG!H42+BERTAMBAH!F42</f>
        <v>7419500</v>
      </c>
      <c r="G42" s="32">
        <f>'SALDO AWAL'!I42-BERKURANG!I42+BERTAMBAH!G42</f>
        <v>31</v>
      </c>
      <c r="H42" s="32">
        <f>'SALDO AWAL'!J42-BERKURANG!J42+BERTAMBAH!H42</f>
        <v>591857855</v>
      </c>
      <c r="I42" s="32">
        <f>'SALDO AWAL'!K42-BERKURANG!K42+BERTAMBAH!I42</f>
        <v>1</v>
      </c>
      <c r="J42" s="32">
        <f>'SALDO AWAL'!L42-BERKURANG!L42+BERTAMBAH!J42</f>
        <v>250000</v>
      </c>
      <c r="K42" s="32">
        <f>'SALDO AWAL'!M42-BERKURANG!M42+BERTAMBAH!K42</f>
        <v>1</v>
      </c>
      <c r="L42" s="32">
        <f>'SALDO AWAL'!N42-BERKURANG!N42+BERTAMBAH!L42</f>
        <v>6998200</v>
      </c>
      <c r="M42" s="32">
        <f>'SALDO AWAL'!O42-BERKURANG!O42+BERTAMBAH!M42</f>
        <v>209</v>
      </c>
      <c r="N42" s="297">
        <f>'SALDO AWAL'!P42-BERKURANG!P42+BERTAMBAH!N42</f>
        <v>198852958.32999998</v>
      </c>
      <c r="O42" s="32">
        <f>'SALDO AWAL'!Q42-BERKURANG!Q42+BERTAMBAH!O42</f>
        <v>10</v>
      </c>
      <c r="P42" s="32">
        <f>'SALDO AWAL'!R42-BERKURANG!R42+BERTAMBAH!P42</f>
        <v>25030000</v>
      </c>
      <c r="Q42" s="32">
        <f>'SALDO AWAL'!S42-BERKURANG!S42+BERTAMBAH!Q42</f>
        <v>0</v>
      </c>
      <c r="R42" s="32">
        <f>'SALDO AWAL'!T42-BERKURANG!T42+BERTAMBAH!R42</f>
        <v>0</v>
      </c>
      <c r="S42" s="32">
        <f>'SALDO AWAL'!U42-BERKURANG!U42+BERTAMBAH!S42</f>
        <v>0</v>
      </c>
      <c r="T42" s="297">
        <f>'SALDO AWAL'!V42-BERKURANG!V42+BERTAMBAH!T42</f>
        <v>0</v>
      </c>
      <c r="U42" s="32">
        <f>'SALDO AWAL'!W42-BERKURANG!W42+BERTAMBAH!U42</f>
        <v>0</v>
      </c>
      <c r="V42" s="32">
        <f>'SALDO AWAL'!X42-BERKURANG!X42+BERTAMBAH!V42</f>
        <v>0</v>
      </c>
      <c r="W42" s="32">
        <f>'SALDO AWAL'!Y42-BERKURANG!Y42+BERTAMBAH!W42</f>
        <v>4</v>
      </c>
      <c r="X42" s="297">
        <f>'SALDO AWAL'!Z42-BERKURANG!Z42+BERTAMBAH!X42</f>
        <v>552181566</v>
      </c>
      <c r="Y42" s="32">
        <f>'SALDO AWAL'!AA42-BERKURANG!AA42+BERTAMBAH!Y42</f>
        <v>0</v>
      </c>
      <c r="Z42" s="32">
        <f>'SALDO AWAL'!AB42-BERKURANG!AB42+BERTAMBAH!Z42</f>
        <v>0</v>
      </c>
      <c r="AA42" s="32">
        <f>'SALDO AWAL'!AC42-BERKURANG!AC42+BERTAMBAH!AA42</f>
        <v>0</v>
      </c>
      <c r="AB42" s="32">
        <f>'SALDO AWAL'!AD42-BERKURANG!AD42+BERTAMBAH!AB42</f>
        <v>0</v>
      </c>
      <c r="AC42" s="32">
        <f>'SALDO AWAL'!AE42-BERKURANG!AE42+BERTAMBAH!AC42</f>
        <v>0</v>
      </c>
      <c r="AD42" s="32">
        <f>'SALDO AWAL'!AF42-BERKURANG!AF42+BERTAMBAH!AD42</f>
        <v>0</v>
      </c>
      <c r="AE42" s="32">
        <f>'SALDO AWAL'!AG42-BERKURANG!AG42+BERTAMBAH!AE42</f>
        <v>0</v>
      </c>
      <c r="AF42" s="32">
        <f>'SALDO AWAL'!AH42-BERKURANG!AH42+BERTAMBAH!AF42</f>
        <v>0</v>
      </c>
      <c r="AG42" s="32">
        <f>'SALDO AWAL'!AI42-BERKURANG!AI42+BERTAMBAH!AG42</f>
        <v>0</v>
      </c>
      <c r="AH42" s="32">
        <f>'SALDO AWAL'!AJ42-BERKURANG!AJ42+BERTAMBAH!AH42</f>
        <v>0</v>
      </c>
      <c r="AI42" s="32">
        <f>'SALDO AWAL'!AK42-BERKURANG!AK42+BERTAMBAH!AI42</f>
        <v>0</v>
      </c>
      <c r="AJ42" s="32">
        <f>'SALDO AWAL'!AL42-BERKURANG!AL42+BERTAMBAH!AJ42</f>
        <v>0</v>
      </c>
      <c r="AK42" s="32">
        <f>'SALDO AWAL'!AM42-BERKURANG!AM42+BERTAMBAH!AK42</f>
        <v>0</v>
      </c>
      <c r="AL42" s="32">
        <f>'SALDO AWAL'!AN42-BERKURANG!AN42+BERTAMBAH!AL42</f>
        <v>0</v>
      </c>
      <c r="AM42" s="32">
        <f>'SALDO AWAL'!AO42-BERKURANG!AO42+BERTAMBAH!AM42</f>
        <v>0</v>
      </c>
      <c r="AN42" s="32">
        <f>'SALDO AWAL'!AP42-BERKURANG!AP42+BERTAMBAH!AN42</f>
        <v>0</v>
      </c>
      <c r="AO42" s="32">
        <f>'SALDO AWAL'!AQ42-BERKURANG!AQ42+BERTAMBAH!AO42</f>
        <v>0</v>
      </c>
      <c r="AP42" s="32">
        <f>'SALDO AWAL'!AR42-BERKURANG!AR42+BERTAMBAH!AP42</f>
        <v>0</v>
      </c>
      <c r="AQ42" s="60">
        <f t="shared" si="3"/>
        <v>259</v>
      </c>
      <c r="AR42" s="223">
        <f t="shared" si="1"/>
        <v>2155190079.3299999</v>
      </c>
      <c r="AS42" s="13"/>
      <c r="AT42" s="14"/>
    </row>
    <row r="43" spans="1:46" ht="12" customHeight="1" x14ac:dyDescent="0.25">
      <c r="A43" s="10">
        <v>33</v>
      </c>
      <c r="B43" s="16" t="s">
        <v>60</v>
      </c>
      <c r="C43" s="32">
        <f>'SALDO AWAL'!E43-BERKURANG!E43+BERTAMBAH!C43</f>
        <v>1</v>
      </c>
      <c r="D43" s="32">
        <f>'SALDO AWAL'!F43-BERKURANG!F43+BERTAMBAH!D43</f>
        <v>237450000</v>
      </c>
      <c r="E43" s="32">
        <f>'SALDO AWAL'!G43-BERKURANG!G43+BERTAMBAH!E43</f>
        <v>1</v>
      </c>
      <c r="F43" s="32">
        <f>'SALDO AWAL'!H43-BERKURANG!H43+BERTAMBAH!F43</f>
        <v>7419500</v>
      </c>
      <c r="G43" s="32">
        <f>'SALDO AWAL'!I43-BERKURANG!I43+BERTAMBAH!G43</f>
        <v>28</v>
      </c>
      <c r="H43" s="32">
        <f>'SALDO AWAL'!J43-BERKURANG!J43+BERTAMBAH!H43</f>
        <v>553165155</v>
      </c>
      <c r="I43" s="32">
        <f>'SALDO AWAL'!K43-BERKURANG!K43+BERTAMBAH!I43</f>
        <v>0</v>
      </c>
      <c r="J43" s="32">
        <f>'SALDO AWAL'!L43-BERKURANG!L43+BERTAMBAH!J43</f>
        <v>0</v>
      </c>
      <c r="K43" s="32">
        <f>'SALDO AWAL'!M43-BERKURANG!M43+BERTAMBAH!K43</f>
        <v>1</v>
      </c>
      <c r="L43" s="32">
        <f>'SALDO AWAL'!N43-BERKURANG!N43+BERTAMBAH!L43</f>
        <v>6998200</v>
      </c>
      <c r="M43" s="32">
        <f>'SALDO AWAL'!O43-BERKURANG!O43+BERTAMBAH!M43</f>
        <v>147</v>
      </c>
      <c r="N43" s="297">
        <f>'SALDO AWAL'!P43-BERKURANG!P43+BERTAMBAH!N43</f>
        <v>159753708.32999998</v>
      </c>
      <c r="O43" s="32">
        <f>'SALDO AWAL'!Q43-BERKURANG!Q43+BERTAMBAH!O43</f>
        <v>12</v>
      </c>
      <c r="P43" s="32">
        <f>'SALDO AWAL'!R43-BERKURANG!R43+BERTAMBAH!P43</f>
        <v>14533625</v>
      </c>
      <c r="Q43" s="32">
        <f>'SALDO AWAL'!S43-BERKURANG!S43+BERTAMBAH!Q43</f>
        <v>0</v>
      </c>
      <c r="R43" s="32">
        <f>'SALDO AWAL'!T43-BERKURANG!T43+BERTAMBAH!R43</f>
        <v>0</v>
      </c>
      <c r="S43" s="32">
        <f>'SALDO AWAL'!U43-BERKURANG!U43+BERTAMBAH!S43</f>
        <v>0</v>
      </c>
      <c r="T43" s="297">
        <f>'SALDO AWAL'!V43-BERKURANG!V43+BERTAMBAH!T43</f>
        <v>0</v>
      </c>
      <c r="U43" s="32">
        <f>'SALDO AWAL'!W43-BERKURANG!W43+BERTAMBAH!U43</f>
        <v>0</v>
      </c>
      <c r="V43" s="32">
        <f>'SALDO AWAL'!X43-BERKURANG!X43+BERTAMBAH!V43</f>
        <v>0</v>
      </c>
      <c r="W43" s="32">
        <f>'SALDO AWAL'!Y43-BERKURANG!Y43+BERTAMBAH!W43</f>
        <v>3</v>
      </c>
      <c r="X43" s="297">
        <f>'SALDO AWAL'!Z43-BERKURANG!Z43+BERTAMBAH!X43</f>
        <v>322473000</v>
      </c>
      <c r="Y43" s="32">
        <f>'SALDO AWAL'!AA43-BERKURANG!AA43+BERTAMBAH!Y43</f>
        <v>0</v>
      </c>
      <c r="Z43" s="32">
        <f>'SALDO AWAL'!AB43-BERKURANG!AB43+BERTAMBAH!Z43</f>
        <v>0</v>
      </c>
      <c r="AA43" s="32">
        <f>'SALDO AWAL'!AC43-BERKURANG!AC43+BERTAMBAH!AA43</f>
        <v>0</v>
      </c>
      <c r="AB43" s="32">
        <f>'SALDO AWAL'!AD43-BERKURANG!AD43+BERTAMBAH!AB43</f>
        <v>0</v>
      </c>
      <c r="AC43" s="32">
        <f>'SALDO AWAL'!AE43-BERKURANG!AE43+BERTAMBAH!AC43</f>
        <v>0</v>
      </c>
      <c r="AD43" s="32">
        <f>'SALDO AWAL'!AF43-BERKURANG!AF43+BERTAMBAH!AD43</f>
        <v>0</v>
      </c>
      <c r="AE43" s="32">
        <f>'SALDO AWAL'!AG43-BERKURANG!AG43+BERTAMBAH!AE43</f>
        <v>0</v>
      </c>
      <c r="AF43" s="32">
        <f>'SALDO AWAL'!AH43-BERKURANG!AH43+BERTAMBAH!AF43</f>
        <v>0</v>
      </c>
      <c r="AG43" s="32">
        <f>'SALDO AWAL'!AI43-BERKURANG!AI43+BERTAMBAH!AG43</f>
        <v>0</v>
      </c>
      <c r="AH43" s="32">
        <f>'SALDO AWAL'!AJ43-BERKURANG!AJ43+BERTAMBAH!AH43</f>
        <v>0</v>
      </c>
      <c r="AI43" s="32">
        <f>'SALDO AWAL'!AK43-BERKURANG!AK43+BERTAMBAH!AI43</f>
        <v>0</v>
      </c>
      <c r="AJ43" s="32">
        <f>'SALDO AWAL'!AL43-BERKURANG!AL43+BERTAMBAH!AJ43</f>
        <v>0</v>
      </c>
      <c r="AK43" s="32">
        <f>'SALDO AWAL'!AM43-BERKURANG!AM43+BERTAMBAH!AK43</f>
        <v>0</v>
      </c>
      <c r="AL43" s="32">
        <f>'SALDO AWAL'!AN43-BERKURANG!AN43+BERTAMBAH!AL43</f>
        <v>0</v>
      </c>
      <c r="AM43" s="32">
        <f>'SALDO AWAL'!AO43-BERKURANG!AO43+BERTAMBAH!AM43</f>
        <v>0</v>
      </c>
      <c r="AN43" s="32">
        <f>'SALDO AWAL'!AP43-BERKURANG!AP43+BERTAMBAH!AN43</f>
        <v>0</v>
      </c>
      <c r="AO43" s="32">
        <f>'SALDO AWAL'!AQ43-BERKURANG!AQ43+BERTAMBAH!AO43</f>
        <v>0</v>
      </c>
      <c r="AP43" s="32">
        <f>'SALDO AWAL'!AR43-BERKURANG!AR43+BERTAMBAH!AP43</f>
        <v>0</v>
      </c>
      <c r="AQ43" s="60">
        <f t="shared" si="3"/>
        <v>193</v>
      </c>
      <c r="AR43" s="223">
        <f t="shared" si="1"/>
        <v>1301793188.3299999</v>
      </c>
      <c r="AS43" s="13"/>
      <c r="AT43" s="14"/>
    </row>
    <row r="44" spans="1:46" ht="12" customHeight="1" x14ac:dyDescent="0.25">
      <c r="A44" s="10">
        <v>34</v>
      </c>
      <c r="B44" s="11" t="s">
        <v>61</v>
      </c>
      <c r="C44" s="32">
        <f>'SALDO AWAL'!E44-BERKURANG!E44+BERTAMBAH!C44</f>
        <v>1</v>
      </c>
      <c r="D44" s="32">
        <f>'SALDO AWAL'!F44-BERKURANG!F44+BERTAMBAH!D44</f>
        <v>181950000</v>
      </c>
      <c r="E44" s="32">
        <f>'SALDO AWAL'!G44-BERKURANG!G44+BERTAMBAH!E44</f>
        <v>1</v>
      </c>
      <c r="F44" s="32">
        <f>'SALDO AWAL'!H44-BERKURANG!H44+BERTAMBAH!F44</f>
        <v>7419500</v>
      </c>
      <c r="G44" s="32">
        <f>'SALDO AWAL'!I44-BERKURANG!I44+BERTAMBAH!G44</f>
        <v>23</v>
      </c>
      <c r="H44" s="32">
        <f>'SALDO AWAL'!J44-BERKURANG!J44+BERTAMBAH!H44</f>
        <v>501728217</v>
      </c>
      <c r="I44" s="32">
        <f>'SALDO AWAL'!K44-BERKURANG!K44+BERTAMBAH!I44</f>
        <v>0</v>
      </c>
      <c r="J44" s="32">
        <f>'SALDO AWAL'!L44-BERKURANG!L44+BERTAMBAH!J44</f>
        <v>0</v>
      </c>
      <c r="K44" s="32">
        <f>'SALDO AWAL'!M44-BERKURANG!M44+BERTAMBAH!K44</f>
        <v>1</v>
      </c>
      <c r="L44" s="32">
        <f>'SALDO AWAL'!N44-BERKURANG!N44+BERTAMBAH!L44</f>
        <v>6998200</v>
      </c>
      <c r="M44" s="32">
        <f>'SALDO AWAL'!O44-BERKURANG!O44+BERTAMBAH!M44</f>
        <v>143</v>
      </c>
      <c r="N44" s="297">
        <f>'SALDO AWAL'!P44-BERKURANG!P44+BERTAMBAH!N44</f>
        <v>177450325.33000001</v>
      </c>
      <c r="O44" s="32">
        <f>'SALDO AWAL'!Q44-BERKURANG!Q44+BERTAMBAH!O44</f>
        <v>1</v>
      </c>
      <c r="P44" s="32">
        <f>'SALDO AWAL'!R44-BERKURANG!R44+BERTAMBAH!P44</f>
        <v>200000</v>
      </c>
      <c r="Q44" s="32">
        <f>'SALDO AWAL'!S44-BERKURANG!S44+BERTAMBAH!Q44</f>
        <v>0</v>
      </c>
      <c r="R44" s="32">
        <f>'SALDO AWAL'!T44-BERKURANG!T44+BERTAMBAH!R44</f>
        <v>0</v>
      </c>
      <c r="S44" s="32">
        <f>'SALDO AWAL'!U44-BERKURANG!U44+BERTAMBAH!S44</f>
        <v>0</v>
      </c>
      <c r="T44" s="297">
        <f>'SALDO AWAL'!V44-BERKURANG!V44+BERTAMBAH!T44</f>
        <v>0</v>
      </c>
      <c r="U44" s="32">
        <f>'SALDO AWAL'!W44-BERKURANG!W44+BERTAMBAH!U44</f>
        <v>0</v>
      </c>
      <c r="V44" s="32">
        <f>'SALDO AWAL'!X44-BERKURANG!X44+BERTAMBAH!V44</f>
        <v>0</v>
      </c>
      <c r="W44" s="32">
        <f>'SALDO AWAL'!Y44-BERKURANG!Y44+BERTAMBAH!W44</f>
        <v>6</v>
      </c>
      <c r="X44" s="297">
        <f>'SALDO AWAL'!Z44-BERKURANG!Z44+BERTAMBAH!X44</f>
        <v>287064285</v>
      </c>
      <c r="Y44" s="32">
        <f>'SALDO AWAL'!AA44-BERKURANG!AA44+BERTAMBAH!Y44</f>
        <v>0</v>
      </c>
      <c r="Z44" s="32">
        <f>'SALDO AWAL'!AB44-BERKURANG!AB44+BERTAMBAH!Z44</f>
        <v>0</v>
      </c>
      <c r="AA44" s="32">
        <f>'SALDO AWAL'!AC44-BERKURANG!AC44+BERTAMBAH!AA44</f>
        <v>0</v>
      </c>
      <c r="AB44" s="32">
        <f>'SALDO AWAL'!AD44-BERKURANG!AD44+BERTAMBAH!AB44</f>
        <v>0</v>
      </c>
      <c r="AC44" s="32">
        <f>'SALDO AWAL'!AE44-BERKURANG!AE44+BERTAMBAH!AC44</f>
        <v>0</v>
      </c>
      <c r="AD44" s="32">
        <f>'SALDO AWAL'!AF44-BERKURANG!AF44+BERTAMBAH!AD44</f>
        <v>0</v>
      </c>
      <c r="AE44" s="32">
        <f>'SALDO AWAL'!AG44-BERKURANG!AG44+BERTAMBAH!AE44</f>
        <v>0</v>
      </c>
      <c r="AF44" s="32">
        <f>'SALDO AWAL'!AH44-BERKURANG!AH44+BERTAMBAH!AF44</f>
        <v>0</v>
      </c>
      <c r="AG44" s="32">
        <f>'SALDO AWAL'!AI44-BERKURANG!AI44+BERTAMBAH!AG44</f>
        <v>0</v>
      </c>
      <c r="AH44" s="32">
        <f>'SALDO AWAL'!AJ44-BERKURANG!AJ44+BERTAMBAH!AH44</f>
        <v>0</v>
      </c>
      <c r="AI44" s="32">
        <f>'SALDO AWAL'!AK44-BERKURANG!AK44+BERTAMBAH!AI44</f>
        <v>0</v>
      </c>
      <c r="AJ44" s="32">
        <f>'SALDO AWAL'!AL44-BERKURANG!AL44+BERTAMBAH!AJ44</f>
        <v>0</v>
      </c>
      <c r="AK44" s="32">
        <f>'SALDO AWAL'!AM44-BERKURANG!AM44+BERTAMBAH!AK44</f>
        <v>0</v>
      </c>
      <c r="AL44" s="32">
        <f>'SALDO AWAL'!AN44-BERKURANG!AN44+BERTAMBAH!AL44</f>
        <v>0</v>
      </c>
      <c r="AM44" s="32">
        <f>'SALDO AWAL'!AO44-BERKURANG!AO44+BERTAMBAH!AM44</f>
        <v>0</v>
      </c>
      <c r="AN44" s="32">
        <f>'SALDO AWAL'!AP44-BERKURANG!AP44+BERTAMBAH!AN44</f>
        <v>0</v>
      </c>
      <c r="AO44" s="32">
        <f>'SALDO AWAL'!AQ44-BERKURANG!AQ44+BERTAMBAH!AO44</f>
        <v>0</v>
      </c>
      <c r="AP44" s="32">
        <f>'SALDO AWAL'!AR44-BERKURANG!AR44+BERTAMBAH!AP44</f>
        <v>0</v>
      </c>
      <c r="AQ44" s="60">
        <f t="shared" si="3"/>
        <v>176</v>
      </c>
      <c r="AR44" s="223">
        <f t="shared" si="1"/>
        <v>1162810527.3299999</v>
      </c>
      <c r="AS44" s="13"/>
      <c r="AT44" s="14"/>
    </row>
    <row r="45" spans="1:46" ht="12" customHeight="1" x14ac:dyDescent="0.25">
      <c r="A45" s="10">
        <v>35</v>
      </c>
      <c r="B45" s="16" t="s">
        <v>62</v>
      </c>
      <c r="C45" s="32">
        <f>'SALDO AWAL'!E45-BERKURANG!E45+BERTAMBAH!C45</f>
        <v>1</v>
      </c>
      <c r="D45" s="32">
        <f>'SALDO AWAL'!F45-BERKURANG!F45+BERTAMBAH!D45</f>
        <v>57500000</v>
      </c>
      <c r="E45" s="32">
        <f>'SALDO AWAL'!G45-BERKURANG!G45+BERTAMBAH!E45</f>
        <v>1</v>
      </c>
      <c r="F45" s="32">
        <f>'SALDO AWAL'!H45-BERKURANG!H45+BERTAMBAH!F45</f>
        <v>7419500</v>
      </c>
      <c r="G45" s="32">
        <f>'SALDO AWAL'!I45-BERKURANG!I45+BERTAMBAH!G45</f>
        <v>33</v>
      </c>
      <c r="H45" s="32">
        <f>'SALDO AWAL'!J45-BERKURANG!J45+BERTAMBAH!H45</f>
        <v>622405555</v>
      </c>
      <c r="I45" s="32">
        <f>'SALDO AWAL'!K45-BERKURANG!K45+BERTAMBAH!I45</f>
        <v>0</v>
      </c>
      <c r="J45" s="32">
        <f>'SALDO AWAL'!L45-BERKURANG!L45+BERTAMBAH!J45</f>
        <v>0</v>
      </c>
      <c r="K45" s="32">
        <f>'SALDO AWAL'!M45-BERKURANG!M45+BERTAMBAH!K45</f>
        <v>1</v>
      </c>
      <c r="L45" s="32">
        <f>'SALDO AWAL'!N45-BERKURANG!N45+BERTAMBAH!L45</f>
        <v>6998200</v>
      </c>
      <c r="M45" s="32">
        <f>'SALDO AWAL'!O45-BERKURANG!O45+BERTAMBAH!M45</f>
        <v>152</v>
      </c>
      <c r="N45" s="297">
        <f>'SALDO AWAL'!P45-BERKURANG!P45+BERTAMBAH!N45</f>
        <v>118582600</v>
      </c>
      <c r="O45" s="32">
        <f>'SALDO AWAL'!Q45-BERKURANG!Q45+BERTAMBAH!O45</f>
        <v>3</v>
      </c>
      <c r="P45" s="32">
        <f>'SALDO AWAL'!R45-BERKURANG!R45+BERTAMBAH!P45</f>
        <v>5000000</v>
      </c>
      <c r="Q45" s="32">
        <f>'SALDO AWAL'!S45-BERKURANG!S45+BERTAMBAH!Q45</f>
        <v>0</v>
      </c>
      <c r="R45" s="32">
        <f>'SALDO AWAL'!T45-BERKURANG!T45+BERTAMBAH!R45</f>
        <v>0</v>
      </c>
      <c r="S45" s="32">
        <f>'SALDO AWAL'!U45-BERKURANG!U45+BERTAMBAH!S45</f>
        <v>0</v>
      </c>
      <c r="T45" s="297">
        <f>'SALDO AWAL'!V45-BERKURANG!V45+BERTAMBAH!T45</f>
        <v>0</v>
      </c>
      <c r="U45" s="32">
        <f>'SALDO AWAL'!W45-BERKURANG!W45+BERTAMBAH!U45</f>
        <v>0</v>
      </c>
      <c r="V45" s="32">
        <f>'SALDO AWAL'!X45-BERKURANG!X45+BERTAMBAH!V45</f>
        <v>0</v>
      </c>
      <c r="W45" s="32">
        <f>'SALDO AWAL'!Y45-BERKURANG!Y45+BERTAMBAH!W45</f>
        <v>2</v>
      </c>
      <c r="X45" s="297">
        <f>'SALDO AWAL'!Z45-BERKURANG!Z45+BERTAMBAH!X45</f>
        <v>785233300</v>
      </c>
      <c r="Y45" s="32">
        <f>'SALDO AWAL'!AA45-BERKURANG!AA45+BERTAMBAH!Y45</f>
        <v>0</v>
      </c>
      <c r="Z45" s="32">
        <f>'SALDO AWAL'!AB45-BERKURANG!AB45+BERTAMBAH!Z45</f>
        <v>0</v>
      </c>
      <c r="AA45" s="32">
        <f>'SALDO AWAL'!AC45-BERKURANG!AC45+BERTAMBAH!AA45</f>
        <v>0</v>
      </c>
      <c r="AB45" s="32">
        <f>'SALDO AWAL'!AD45-BERKURANG!AD45+BERTAMBAH!AB45</f>
        <v>0</v>
      </c>
      <c r="AC45" s="32">
        <f>'SALDO AWAL'!AE45-BERKURANG!AE45+BERTAMBAH!AC45</f>
        <v>0</v>
      </c>
      <c r="AD45" s="32">
        <f>'SALDO AWAL'!AF45-BERKURANG!AF45+BERTAMBAH!AD45</f>
        <v>0</v>
      </c>
      <c r="AE45" s="32">
        <f>'SALDO AWAL'!AG45-BERKURANG!AG45+BERTAMBAH!AE45</f>
        <v>0</v>
      </c>
      <c r="AF45" s="32">
        <f>'SALDO AWAL'!AH45-BERKURANG!AH45+BERTAMBAH!AF45</f>
        <v>0</v>
      </c>
      <c r="AG45" s="32">
        <f>'SALDO AWAL'!AI45-BERKURANG!AI45+BERTAMBAH!AG45</f>
        <v>0</v>
      </c>
      <c r="AH45" s="32">
        <f>'SALDO AWAL'!AJ45-BERKURANG!AJ45+BERTAMBAH!AH45</f>
        <v>0</v>
      </c>
      <c r="AI45" s="32">
        <f>'SALDO AWAL'!AK45-BERKURANG!AK45+BERTAMBAH!AI45</f>
        <v>1</v>
      </c>
      <c r="AJ45" s="32">
        <f>'SALDO AWAL'!AL45-BERKURANG!AL45+BERTAMBAH!AJ45</f>
        <v>50000</v>
      </c>
      <c r="AK45" s="32">
        <f>'SALDO AWAL'!AM45-BERKURANG!AM45+BERTAMBAH!AK45</f>
        <v>6</v>
      </c>
      <c r="AL45" s="32">
        <f>'SALDO AWAL'!AN45-BERKURANG!AN45+BERTAMBAH!AL45</f>
        <v>200000</v>
      </c>
      <c r="AM45" s="32">
        <f>'SALDO AWAL'!AO45-BERKURANG!AO45+BERTAMBAH!AM45</f>
        <v>0</v>
      </c>
      <c r="AN45" s="32">
        <f>'SALDO AWAL'!AP45-BERKURANG!AP45+BERTAMBAH!AN45</f>
        <v>0</v>
      </c>
      <c r="AO45" s="32">
        <f>'SALDO AWAL'!AQ45-BERKURANG!AQ45+BERTAMBAH!AO45</f>
        <v>0</v>
      </c>
      <c r="AP45" s="32">
        <f>'SALDO AWAL'!AR45-BERKURANG!AR45+BERTAMBAH!AP45</f>
        <v>0</v>
      </c>
      <c r="AQ45" s="60">
        <f t="shared" si="3"/>
        <v>200</v>
      </c>
      <c r="AR45" s="223">
        <f t="shared" si="1"/>
        <v>1603389155</v>
      </c>
      <c r="AS45" s="13"/>
      <c r="AT45" s="14"/>
    </row>
    <row r="46" spans="1:46" ht="12" customHeight="1" x14ac:dyDescent="0.25">
      <c r="A46" s="10">
        <v>36</v>
      </c>
      <c r="B46" s="11" t="s">
        <v>63</v>
      </c>
      <c r="C46" s="32">
        <f>'SALDO AWAL'!E46-BERKURANG!E46+BERTAMBAH!C46</f>
        <v>1</v>
      </c>
      <c r="D46" s="32">
        <f>'SALDO AWAL'!F46-BERKURANG!F46+BERTAMBAH!D46</f>
        <v>796250000</v>
      </c>
      <c r="E46" s="32">
        <f>'SALDO AWAL'!G46-BERKURANG!G46+BERTAMBAH!E46</f>
        <v>2</v>
      </c>
      <c r="F46" s="32">
        <f>'SALDO AWAL'!H46-BERKURANG!H46+BERTAMBAH!F46</f>
        <v>10419500</v>
      </c>
      <c r="G46" s="32">
        <f>'SALDO AWAL'!I46-BERKURANG!I46+BERTAMBAH!G46</f>
        <v>38</v>
      </c>
      <c r="H46" s="32">
        <f>'SALDO AWAL'!J46-BERKURANG!J46+BERTAMBAH!H46</f>
        <v>650953544</v>
      </c>
      <c r="I46" s="32">
        <f>'SALDO AWAL'!K46-BERKURANG!K46+BERTAMBAH!I46</f>
        <v>0</v>
      </c>
      <c r="J46" s="32">
        <f>'SALDO AWAL'!L46-BERKURANG!L46+BERTAMBAH!J46</f>
        <v>0</v>
      </c>
      <c r="K46" s="32">
        <f>'SALDO AWAL'!M46-BERKURANG!M46+BERTAMBAH!K46</f>
        <v>1</v>
      </c>
      <c r="L46" s="32">
        <f>'SALDO AWAL'!N46-BERKURANG!N46+BERTAMBAH!L46</f>
        <v>6998200</v>
      </c>
      <c r="M46" s="32">
        <f>'SALDO AWAL'!O46-BERKURANG!O46+BERTAMBAH!M46</f>
        <v>168</v>
      </c>
      <c r="N46" s="297">
        <f>'SALDO AWAL'!P46-BERKURANG!P46+BERTAMBAH!N46</f>
        <v>227700608.33000001</v>
      </c>
      <c r="O46" s="32">
        <f>'SALDO AWAL'!Q46-BERKURANG!Q46+BERTAMBAH!O46</f>
        <v>8</v>
      </c>
      <c r="P46" s="32">
        <f>'SALDO AWAL'!R46-BERKURANG!R46+BERTAMBAH!P46</f>
        <v>23924600</v>
      </c>
      <c r="Q46" s="32">
        <f>'SALDO AWAL'!S46-BERKURANG!S46+BERTAMBAH!Q46</f>
        <v>0</v>
      </c>
      <c r="R46" s="32">
        <f>'SALDO AWAL'!T46-BERKURANG!T46+BERTAMBAH!R46</f>
        <v>0</v>
      </c>
      <c r="S46" s="32">
        <f>'SALDO AWAL'!U46-BERKURANG!U46+BERTAMBAH!S46</f>
        <v>0</v>
      </c>
      <c r="T46" s="297">
        <f>'SALDO AWAL'!V46-BERKURANG!V46+BERTAMBAH!T46</f>
        <v>0</v>
      </c>
      <c r="U46" s="32">
        <f>'SALDO AWAL'!W46-BERKURANG!W46+BERTAMBAH!U46</f>
        <v>0</v>
      </c>
      <c r="V46" s="32">
        <f>'SALDO AWAL'!X46-BERKURANG!X46+BERTAMBAH!V46</f>
        <v>0</v>
      </c>
      <c r="W46" s="32">
        <f>'SALDO AWAL'!Y46-BERKURANG!Y46+BERTAMBAH!W46</f>
        <v>2</v>
      </c>
      <c r="X46" s="297">
        <f>'SALDO AWAL'!Z46-BERKURANG!Z46+BERTAMBAH!X46</f>
        <v>950590458</v>
      </c>
      <c r="Y46" s="32">
        <f>'SALDO AWAL'!AA46-BERKURANG!AA46+BERTAMBAH!Y46</f>
        <v>0</v>
      </c>
      <c r="Z46" s="32">
        <f>'SALDO AWAL'!AB46-BERKURANG!AB46+BERTAMBAH!Z46</f>
        <v>0</v>
      </c>
      <c r="AA46" s="32">
        <f>'SALDO AWAL'!AC46-BERKURANG!AC46+BERTAMBAH!AA46</f>
        <v>0</v>
      </c>
      <c r="AB46" s="32">
        <f>'SALDO AWAL'!AD46-BERKURANG!AD46+BERTAMBAH!AB46</f>
        <v>0</v>
      </c>
      <c r="AC46" s="32">
        <f>'SALDO AWAL'!AE46-BERKURANG!AE46+BERTAMBAH!AC46</f>
        <v>0</v>
      </c>
      <c r="AD46" s="32">
        <f>'SALDO AWAL'!AF46-BERKURANG!AF46+BERTAMBAH!AD46</f>
        <v>0</v>
      </c>
      <c r="AE46" s="32">
        <f>'SALDO AWAL'!AG46-BERKURANG!AG46+BERTAMBAH!AE46</f>
        <v>0</v>
      </c>
      <c r="AF46" s="32">
        <f>'SALDO AWAL'!AH46-BERKURANG!AH46+BERTAMBAH!AF46</f>
        <v>0</v>
      </c>
      <c r="AG46" s="32">
        <f>'SALDO AWAL'!AI46-BERKURANG!AI46+BERTAMBAH!AG46</f>
        <v>0</v>
      </c>
      <c r="AH46" s="32">
        <f>'SALDO AWAL'!AJ46-BERKURANG!AJ46+BERTAMBAH!AH46</f>
        <v>0</v>
      </c>
      <c r="AI46" s="32">
        <f>'SALDO AWAL'!AK46-BERKURANG!AK46+BERTAMBAH!AI46</f>
        <v>201</v>
      </c>
      <c r="AJ46" s="32">
        <f>'SALDO AWAL'!AL46-BERKURANG!AL46+BERTAMBAH!AJ46</f>
        <v>1100000</v>
      </c>
      <c r="AK46" s="32">
        <f>'SALDO AWAL'!AM46-BERKURANG!AM46+BERTAMBAH!AK46</f>
        <v>0</v>
      </c>
      <c r="AL46" s="32">
        <f>'SALDO AWAL'!AN46-BERKURANG!AN46+BERTAMBAH!AL46</f>
        <v>0</v>
      </c>
      <c r="AM46" s="32">
        <f>'SALDO AWAL'!AO46-BERKURANG!AO46+BERTAMBAH!AM46</f>
        <v>0</v>
      </c>
      <c r="AN46" s="32">
        <f>'SALDO AWAL'!AP46-BERKURANG!AP46+BERTAMBAH!AN46</f>
        <v>0</v>
      </c>
      <c r="AO46" s="32">
        <f>'SALDO AWAL'!AQ46-BERKURANG!AQ46+BERTAMBAH!AO46</f>
        <v>0</v>
      </c>
      <c r="AP46" s="32">
        <f>'SALDO AWAL'!AR46-BERKURANG!AR46+BERTAMBAH!AP46</f>
        <v>0</v>
      </c>
      <c r="AQ46" s="60">
        <f t="shared" si="3"/>
        <v>421</v>
      </c>
      <c r="AR46" s="223">
        <f t="shared" si="1"/>
        <v>2667936910.3299999</v>
      </c>
      <c r="AS46" s="13"/>
      <c r="AT46" s="14"/>
    </row>
    <row r="47" spans="1:46" ht="12" customHeight="1" x14ac:dyDescent="0.25">
      <c r="A47" s="10">
        <v>37</v>
      </c>
      <c r="B47" s="32" t="s">
        <v>64</v>
      </c>
      <c r="C47" s="32">
        <f>'SALDO AWAL'!E47-BERKURANG!E47+BERTAMBAH!C47</f>
        <v>2</v>
      </c>
      <c r="D47" s="32">
        <f>'SALDO AWAL'!F47-BERKURANG!F47+BERTAMBAH!D47</f>
        <v>290000000</v>
      </c>
      <c r="E47" s="32">
        <f>'SALDO AWAL'!G47-BERKURANG!G47+BERTAMBAH!E47</f>
        <v>1</v>
      </c>
      <c r="F47" s="32">
        <f>'SALDO AWAL'!H47-BERKURANG!H47+BERTAMBAH!F47</f>
        <v>7419500</v>
      </c>
      <c r="G47" s="32">
        <f>'SALDO AWAL'!I47-BERKURANG!I47+BERTAMBAH!G47</f>
        <v>35</v>
      </c>
      <c r="H47" s="32">
        <f>'SALDO AWAL'!J47-BERKURANG!J47+BERTAMBAH!H47</f>
        <v>618757955</v>
      </c>
      <c r="I47" s="32">
        <f>'SALDO AWAL'!K47-BERKURANG!K47+BERTAMBAH!I47</f>
        <v>0</v>
      </c>
      <c r="J47" s="32">
        <f>'SALDO AWAL'!L47-BERKURANG!L47+BERTAMBAH!J47</f>
        <v>0</v>
      </c>
      <c r="K47" s="32">
        <f>'SALDO AWAL'!M47-BERKURANG!M47+BERTAMBAH!K47</f>
        <v>1</v>
      </c>
      <c r="L47" s="32">
        <f>'SALDO AWAL'!N47-BERKURANG!N47+BERTAMBAH!L47</f>
        <v>6998200</v>
      </c>
      <c r="M47" s="32">
        <f>'SALDO AWAL'!O47-BERKURANG!O47+BERTAMBAH!M47</f>
        <v>126</v>
      </c>
      <c r="N47" s="297">
        <f>'SALDO AWAL'!P47-BERKURANG!P47+BERTAMBAH!N47</f>
        <v>104322708.33</v>
      </c>
      <c r="O47" s="32">
        <f>'SALDO AWAL'!Q47-BERKURANG!Q47+BERTAMBAH!O47</f>
        <v>7</v>
      </c>
      <c r="P47" s="32">
        <f>'SALDO AWAL'!R47-BERKURANG!R47+BERTAMBAH!P47</f>
        <v>16800000</v>
      </c>
      <c r="Q47" s="32">
        <f>'SALDO AWAL'!S47-BERKURANG!S47+BERTAMBAH!Q47</f>
        <v>0</v>
      </c>
      <c r="R47" s="32">
        <f>'SALDO AWAL'!T47-BERKURANG!T47+BERTAMBAH!R47</f>
        <v>0</v>
      </c>
      <c r="S47" s="32">
        <f>'SALDO AWAL'!U47-BERKURANG!U47+BERTAMBAH!S47</f>
        <v>0</v>
      </c>
      <c r="T47" s="297">
        <f>'SALDO AWAL'!V47-BERKURANG!V47+BERTAMBAH!T47</f>
        <v>0</v>
      </c>
      <c r="U47" s="32">
        <f>'SALDO AWAL'!W47-BERKURANG!W47+BERTAMBAH!U47</f>
        <v>0</v>
      </c>
      <c r="V47" s="32">
        <f>'SALDO AWAL'!X47-BERKURANG!X47+BERTAMBAH!V47</f>
        <v>0</v>
      </c>
      <c r="W47" s="32">
        <f>'SALDO AWAL'!Y47-BERKURANG!Y47+BERTAMBAH!W47</f>
        <v>4</v>
      </c>
      <c r="X47" s="297">
        <f>'SALDO AWAL'!Z47-BERKURANG!Z47+BERTAMBAH!X47</f>
        <v>842065000</v>
      </c>
      <c r="Y47" s="32">
        <f>'SALDO AWAL'!AA47-BERKURANG!AA47+BERTAMBAH!Y47</f>
        <v>0</v>
      </c>
      <c r="Z47" s="32">
        <f>'SALDO AWAL'!AB47-BERKURANG!AB47+BERTAMBAH!Z47</f>
        <v>0</v>
      </c>
      <c r="AA47" s="32">
        <f>'SALDO AWAL'!AC47-BERKURANG!AC47+BERTAMBAH!AA47</f>
        <v>0</v>
      </c>
      <c r="AB47" s="32">
        <f>'SALDO AWAL'!AD47-BERKURANG!AD47+BERTAMBAH!AB47</f>
        <v>0</v>
      </c>
      <c r="AC47" s="32">
        <f>'SALDO AWAL'!AE47-BERKURANG!AE47+BERTAMBAH!AC47</f>
        <v>0</v>
      </c>
      <c r="AD47" s="32">
        <f>'SALDO AWAL'!AF47-BERKURANG!AF47+BERTAMBAH!AD47</f>
        <v>0</v>
      </c>
      <c r="AE47" s="32">
        <f>'SALDO AWAL'!AG47-BERKURANG!AG47+BERTAMBAH!AE47</f>
        <v>0</v>
      </c>
      <c r="AF47" s="32">
        <f>'SALDO AWAL'!AH47-BERKURANG!AH47+BERTAMBAH!AF47</f>
        <v>0</v>
      </c>
      <c r="AG47" s="32">
        <f>'SALDO AWAL'!AI47-BERKURANG!AI47+BERTAMBAH!AG47</f>
        <v>0</v>
      </c>
      <c r="AH47" s="32">
        <f>'SALDO AWAL'!AJ47-BERKURANG!AJ47+BERTAMBAH!AH47</f>
        <v>0</v>
      </c>
      <c r="AI47" s="32">
        <f>'SALDO AWAL'!AK47-BERKURANG!AK47+BERTAMBAH!AI47</f>
        <v>147</v>
      </c>
      <c r="AJ47" s="32">
        <f>'SALDO AWAL'!AL47-BERKURANG!AL47+BERTAMBAH!AJ47</f>
        <v>2165000</v>
      </c>
      <c r="AK47" s="32">
        <f>'SALDO AWAL'!AM47-BERKURANG!AM47+BERTAMBAH!AK47</f>
        <v>1</v>
      </c>
      <c r="AL47" s="32">
        <f>'SALDO AWAL'!AN47-BERKURANG!AN47+BERTAMBAH!AL47</f>
        <v>15000</v>
      </c>
      <c r="AM47" s="32">
        <f>'SALDO AWAL'!AO47-BERKURANG!AO47+BERTAMBAH!AM47</f>
        <v>0</v>
      </c>
      <c r="AN47" s="32">
        <f>'SALDO AWAL'!AP47-BERKURANG!AP47+BERTAMBAH!AN47</f>
        <v>0</v>
      </c>
      <c r="AO47" s="32">
        <f>'SALDO AWAL'!AQ47-BERKURANG!AQ47+BERTAMBAH!AO47</f>
        <v>0</v>
      </c>
      <c r="AP47" s="32">
        <f>'SALDO AWAL'!AR47-BERKURANG!AR47+BERTAMBAH!AP47</f>
        <v>0</v>
      </c>
      <c r="AQ47" s="60">
        <f t="shared" si="3"/>
        <v>324</v>
      </c>
      <c r="AR47" s="223">
        <f t="shared" si="1"/>
        <v>1888543363.3299999</v>
      </c>
      <c r="AS47" s="13"/>
      <c r="AT47" s="14"/>
    </row>
    <row r="48" spans="1:46" ht="12" customHeight="1" x14ac:dyDescent="0.25">
      <c r="A48" s="10">
        <v>38</v>
      </c>
      <c r="B48" s="16" t="s">
        <v>65</v>
      </c>
      <c r="C48" s="32">
        <f>'SALDO AWAL'!E48-BERKURANG!E48+BERTAMBAH!C48</f>
        <v>0</v>
      </c>
      <c r="D48" s="32">
        <f>'SALDO AWAL'!F48-BERKURANG!F48+BERTAMBAH!D48</f>
        <v>0</v>
      </c>
      <c r="E48" s="32">
        <f>'SALDO AWAL'!G48-BERKURANG!G48+BERTAMBAH!E48</f>
        <v>0</v>
      </c>
      <c r="F48" s="32">
        <f>'SALDO AWAL'!H48-BERKURANG!H48+BERTAMBAH!F48</f>
        <v>0</v>
      </c>
      <c r="G48" s="32">
        <f>'SALDO AWAL'!I48-BERKURANG!I48+BERTAMBAH!G48</f>
        <v>0</v>
      </c>
      <c r="H48" s="32">
        <f>'SALDO AWAL'!J48-BERKURANG!J48+BERTAMBAH!H48</f>
        <v>0</v>
      </c>
      <c r="I48" s="32">
        <f>'SALDO AWAL'!K48-BERKURANG!K48+BERTAMBAH!I48</f>
        <v>0</v>
      </c>
      <c r="J48" s="32">
        <f>'SALDO AWAL'!L48-BERKURANG!L48+BERTAMBAH!J48</f>
        <v>0</v>
      </c>
      <c r="K48" s="32">
        <f>'SALDO AWAL'!M48-BERKURANG!M48+BERTAMBAH!K48</f>
        <v>0</v>
      </c>
      <c r="L48" s="32">
        <f>'SALDO AWAL'!N48-BERKURANG!N48+BERTAMBAH!L48</f>
        <v>0</v>
      </c>
      <c r="M48" s="32">
        <f>'SALDO AWAL'!O48-BERKURANG!O48+BERTAMBAH!M48</f>
        <v>0</v>
      </c>
      <c r="N48" s="297">
        <f>'SALDO AWAL'!P48-BERKURANG!P48+BERTAMBAH!N48</f>
        <v>0</v>
      </c>
      <c r="O48" s="32">
        <f>'SALDO AWAL'!Q48-BERKURANG!Q48+BERTAMBAH!O48</f>
        <v>0</v>
      </c>
      <c r="P48" s="32">
        <f>'SALDO AWAL'!R48-BERKURANG!R48+BERTAMBAH!P48</f>
        <v>0</v>
      </c>
      <c r="Q48" s="32">
        <f>'SALDO AWAL'!S48-BERKURANG!S48+BERTAMBAH!Q48</f>
        <v>0</v>
      </c>
      <c r="R48" s="32">
        <f>'SALDO AWAL'!T48-BERKURANG!T48+BERTAMBAH!R48</f>
        <v>0</v>
      </c>
      <c r="S48" s="32">
        <f>'SALDO AWAL'!U48-BERKURANG!U48+BERTAMBAH!S48</f>
        <v>0</v>
      </c>
      <c r="T48" s="297">
        <f>'SALDO AWAL'!V48-BERKURANG!V48+BERTAMBAH!T48</f>
        <v>0</v>
      </c>
      <c r="U48" s="32">
        <f>'SALDO AWAL'!W48-BERKURANG!W48+BERTAMBAH!U48</f>
        <v>0</v>
      </c>
      <c r="V48" s="32">
        <f>'SALDO AWAL'!X48-BERKURANG!X48+BERTAMBAH!V48</f>
        <v>0</v>
      </c>
      <c r="W48" s="32">
        <f>'SALDO AWAL'!Y48-BERKURANG!Y48+BERTAMBAH!W48</f>
        <v>0</v>
      </c>
      <c r="X48" s="297">
        <f>'SALDO AWAL'!Z48-BERKURANG!Z48+BERTAMBAH!X48</f>
        <v>0</v>
      </c>
      <c r="Y48" s="32">
        <f>'SALDO AWAL'!AA48-BERKURANG!AA48+BERTAMBAH!Y48</f>
        <v>0</v>
      </c>
      <c r="Z48" s="32">
        <f>'SALDO AWAL'!AB48-BERKURANG!AB48+BERTAMBAH!Z48</f>
        <v>0</v>
      </c>
      <c r="AA48" s="32">
        <f>'SALDO AWAL'!AC48-BERKURANG!AC48+BERTAMBAH!AA48</f>
        <v>0</v>
      </c>
      <c r="AB48" s="32">
        <f>'SALDO AWAL'!AD48-BERKURANG!AD48+BERTAMBAH!AB48</f>
        <v>0</v>
      </c>
      <c r="AC48" s="32">
        <f>'SALDO AWAL'!AE48-BERKURANG!AE48+BERTAMBAH!AC48</f>
        <v>0</v>
      </c>
      <c r="AD48" s="32">
        <f>'SALDO AWAL'!AF48-BERKURANG!AF48+BERTAMBAH!AD48</f>
        <v>0</v>
      </c>
      <c r="AE48" s="32">
        <f>'SALDO AWAL'!AG48-BERKURANG!AG48+BERTAMBAH!AE48</f>
        <v>0</v>
      </c>
      <c r="AF48" s="32">
        <f>'SALDO AWAL'!AH48-BERKURANG!AH48+BERTAMBAH!AF48</f>
        <v>0</v>
      </c>
      <c r="AG48" s="32">
        <f>'SALDO AWAL'!AI48-BERKURANG!AI48+BERTAMBAH!AG48</f>
        <v>0</v>
      </c>
      <c r="AH48" s="32">
        <f>'SALDO AWAL'!AJ48-BERKURANG!AJ48+BERTAMBAH!AH48</f>
        <v>0</v>
      </c>
      <c r="AI48" s="32">
        <f>'SALDO AWAL'!AK48-BERKURANG!AK48+BERTAMBAH!AI48</f>
        <v>0</v>
      </c>
      <c r="AJ48" s="32">
        <f>'SALDO AWAL'!AL48-BERKURANG!AL48+BERTAMBAH!AJ48</f>
        <v>0</v>
      </c>
      <c r="AK48" s="32">
        <f>'SALDO AWAL'!AM48-BERKURANG!AM48+BERTAMBAH!AK48</f>
        <v>0</v>
      </c>
      <c r="AL48" s="32">
        <f>'SALDO AWAL'!AN48-BERKURANG!AN48+BERTAMBAH!AL48</f>
        <v>0</v>
      </c>
      <c r="AM48" s="32">
        <f>'SALDO AWAL'!AO48-BERKURANG!AO48+BERTAMBAH!AM48</f>
        <v>0</v>
      </c>
      <c r="AN48" s="32">
        <f>'SALDO AWAL'!AP48-BERKURANG!AP48+BERTAMBAH!AN48</f>
        <v>0</v>
      </c>
      <c r="AO48" s="32">
        <f>'SALDO AWAL'!AQ48-BERKURANG!AQ48+BERTAMBAH!AO48</f>
        <v>0</v>
      </c>
      <c r="AP48" s="32">
        <f>'SALDO AWAL'!AR48-BERKURANG!AR48+BERTAMBAH!AP48</f>
        <v>0</v>
      </c>
      <c r="AQ48" s="60">
        <f t="shared" si="3"/>
        <v>0</v>
      </c>
      <c r="AR48" s="223">
        <f t="shared" si="1"/>
        <v>0</v>
      </c>
      <c r="AS48" s="13"/>
      <c r="AT48" s="14"/>
    </row>
    <row r="49" spans="1:46" ht="12" customHeight="1" x14ac:dyDescent="0.25">
      <c r="A49" s="10">
        <v>39</v>
      </c>
      <c r="B49" s="11" t="s">
        <v>66</v>
      </c>
      <c r="C49" s="32">
        <f>'SALDO AWAL'!E49-BERKURANG!E49+BERTAMBAH!C49</f>
        <v>0</v>
      </c>
      <c r="D49" s="32">
        <f>'SALDO AWAL'!F49-BERKURANG!F49+BERTAMBAH!D49</f>
        <v>0</v>
      </c>
      <c r="E49" s="32">
        <f>'SALDO AWAL'!G49-BERKURANG!G49+BERTAMBAH!E49</f>
        <v>0</v>
      </c>
      <c r="F49" s="32">
        <f>'SALDO AWAL'!H49-BERKURANG!H49+BERTAMBAH!F49</f>
        <v>0</v>
      </c>
      <c r="G49" s="32">
        <f>'SALDO AWAL'!I49-BERKURANG!I49+BERTAMBAH!G49</f>
        <v>0</v>
      </c>
      <c r="H49" s="32">
        <f>'SALDO AWAL'!J49-BERKURANG!J49+BERTAMBAH!H49</f>
        <v>0</v>
      </c>
      <c r="I49" s="32">
        <f>'SALDO AWAL'!K49-BERKURANG!K49+BERTAMBAH!I49</f>
        <v>0</v>
      </c>
      <c r="J49" s="32">
        <f>'SALDO AWAL'!L49-BERKURANG!L49+BERTAMBAH!J49</f>
        <v>0</v>
      </c>
      <c r="K49" s="32">
        <f>'SALDO AWAL'!M49-BERKURANG!M49+BERTAMBAH!K49</f>
        <v>0</v>
      </c>
      <c r="L49" s="32">
        <f>'SALDO AWAL'!N49-BERKURANG!N49+BERTAMBAH!L49</f>
        <v>0</v>
      </c>
      <c r="M49" s="32">
        <f>'SALDO AWAL'!O49-BERKURANG!O49+BERTAMBAH!M49</f>
        <v>0</v>
      </c>
      <c r="N49" s="297">
        <f>'SALDO AWAL'!P49-BERKURANG!P49+BERTAMBAH!N49</f>
        <v>0</v>
      </c>
      <c r="O49" s="32">
        <f>'SALDO AWAL'!Q49-BERKURANG!Q49+BERTAMBAH!O49</f>
        <v>0</v>
      </c>
      <c r="P49" s="32">
        <f>'SALDO AWAL'!R49-BERKURANG!R49+BERTAMBAH!P49</f>
        <v>0</v>
      </c>
      <c r="Q49" s="32">
        <f>'SALDO AWAL'!S49-BERKURANG!S49+BERTAMBAH!Q49</f>
        <v>0</v>
      </c>
      <c r="R49" s="32">
        <f>'SALDO AWAL'!T49-BERKURANG!T49+BERTAMBAH!R49</f>
        <v>0</v>
      </c>
      <c r="S49" s="32">
        <f>'SALDO AWAL'!U49-BERKURANG!U49+BERTAMBAH!S49</f>
        <v>0</v>
      </c>
      <c r="T49" s="297">
        <f>'SALDO AWAL'!V49-BERKURANG!V49+BERTAMBAH!T49</f>
        <v>0</v>
      </c>
      <c r="U49" s="32">
        <f>'SALDO AWAL'!W49-BERKURANG!W49+BERTAMBAH!U49</f>
        <v>0</v>
      </c>
      <c r="V49" s="32">
        <f>'SALDO AWAL'!X49-BERKURANG!X49+BERTAMBAH!V49</f>
        <v>0</v>
      </c>
      <c r="W49" s="32">
        <f>'SALDO AWAL'!Y49-BERKURANG!Y49+BERTAMBAH!W49</f>
        <v>0</v>
      </c>
      <c r="X49" s="297">
        <f>'SALDO AWAL'!Z49-BERKURANG!Z49+BERTAMBAH!X49</f>
        <v>0</v>
      </c>
      <c r="Y49" s="32">
        <f>'SALDO AWAL'!AA49-BERKURANG!AA49+BERTAMBAH!Y49</f>
        <v>0</v>
      </c>
      <c r="Z49" s="32">
        <f>'SALDO AWAL'!AB49-BERKURANG!AB49+BERTAMBAH!Z49</f>
        <v>0</v>
      </c>
      <c r="AA49" s="32">
        <f>'SALDO AWAL'!AC49-BERKURANG!AC49+BERTAMBAH!AA49</f>
        <v>0</v>
      </c>
      <c r="AB49" s="32">
        <f>'SALDO AWAL'!AD49-BERKURANG!AD49+BERTAMBAH!AB49</f>
        <v>0</v>
      </c>
      <c r="AC49" s="32">
        <f>'SALDO AWAL'!AE49-BERKURANG!AE49+BERTAMBAH!AC49</f>
        <v>0</v>
      </c>
      <c r="AD49" s="32">
        <f>'SALDO AWAL'!AF49-BERKURANG!AF49+BERTAMBAH!AD49</f>
        <v>0</v>
      </c>
      <c r="AE49" s="32">
        <f>'SALDO AWAL'!AG49-BERKURANG!AG49+BERTAMBAH!AE49</f>
        <v>0</v>
      </c>
      <c r="AF49" s="32">
        <f>'SALDO AWAL'!AH49-BERKURANG!AH49+BERTAMBAH!AF49</f>
        <v>0</v>
      </c>
      <c r="AG49" s="32">
        <f>'SALDO AWAL'!AI49-BERKURANG!AI49+BERTAMBAH!AG49</f>
        <v>0</v>
      </c>
      <c r="AH49" s="32">
        <f>'SALDO AWAL'!AJ49-BERKURANG!AJ49+BERTAMBAH!AH49</f>
        <v>0</v>
      </c>
      <c r="AI49" s="32">
        <f>'SALDO AWAL'!AK49-BERKURANG!AK49+BERTAMBAH!AI49</f>
        <v>0</v>
      </c>
      <c r="AJ49" s="32">
        <f>'SALDO AWAL'!AL49-BERKURANG!AL49+BERTAMBAH!AJ49</f>
        <v>0</v>
      </c>
      <c r="AK49" s="32">
        <f>'SALDO AWAL'!AM49-BERKURANG!AM49+BERTAMBAH!AK49</f>
        <v>0</v>
      </c>
      <c r="AL49" s="32">
        <f>'SALDO AWAL'!AN49-BERKURANG!AN49+BERTAMBAH!AL49</f>
        <v>0</v>
      </c>
      <c r="AM49" s="32">
        <f>'SALDO AWAL'!AO49-BERKURANG!AO49+BERTAMBAH!AM49</f>
        <v>0</v>
      </c>
      <c r="AN49" s="32">
        <f>'SALDO AWAL'!AP49-BERKURANG!AP49+BERTAMBAH!AN49</f>
        <v>0</v>
      </c>
      <c r="AO49" s="32">
        <f>'SALDO AWAL'!AQ49-BERKURANG!AQ49+BERTAMBAH!AO49</f>
        <v>0</v>
      </c>
      <c r="AP49" s="32">
        <f>'SALDO AWAL'!AR49-BERKURANG!AR49+BERTAMBAH!AP49</f>
        <v>0</v>
      </c>
      <c r="AQ49" s="60">
        <f t="shared" si="3"/>
        <v>0</v>
      </c>
      <c r="AR49" s="223">
        <f t="shared" si="1"/>
        <v>0</v>
      </c>
      <c r="AS49" s="13"/>
      <c r="AT49" s="14"/>
    </row>
    <row r="50" spans="1:46" ht="12" customHeight="1" x14ac:dyDescent="0.25">
      <c r="A50" s="10">
        <v>40</v>
      </c>
      <c r="B50" s="11" t="s">
        <v>67</v>
      </c>
      <c r="C50" s="32">
        <f>'SALDO AWAL'!E50-BERKURANG!E50+BERTAMBAH!C50</f>
        <v>0</v>
      </c>
      <c r="D50" s="32">
        <f>'SALDO AWAL'!F50-BERKURANG!F50+BERTAMBAH!D50</f>
        <v>0</v>
      </c>
      <c r="E50" s="32">
        <f>'SALDO AWAL'!G50-BERKURANG!G50+BERTAMBAH!E50</f>
        <v>0</v>
      </c>
      <c r="F50" s="32">
        <f>'SALDO AWAL'!H50-BERKURANG!H50+BERTAMBAH!F50</f>
        <v>0</v>
      </c>
      <c r="G50" s="32">
        <f>'SALDO AWAL'!I50-BERKURANG!I50+BERTAMBAH!G50</f>
        <v>0</v>
      </c>
      <c r="H50" s="32">
        <f>'SALDO AWAL'!J50-BERKURANG!J50+BERTAMBAH!H50</f>
        <v>0</v>
      </c>
      <c r="I50" s="32">
        <f>'SALDO AWAL'!K50-BERKURANG!K50+BERTAMBAH!I50</f>
        <v>0</v>
      </c>
      <c r="J50" s="32">
        <f>'SALDO AWAL'!L50-BERKURANG!L50+BERTAMBAH!J50</f>
        <v>0</v>
      </c>
      <c r="K50" s="32">
        <f>'SALDO AWAL'!M50-BERKURANG!M50+BERTAMBAH!K50</f>
        <v>0</v>
      </c>
      <c r="L50" s="32">
        <f>'SALDO AWAL'!N50-BERKURANG!N50+BERTAMBAH!L50</f>
        <v>0</v>
      </c>
      <c r="M50" s="32">
        <f>'SALDO AWAL'!O50-BERKURANG!O50+BERTAMBAH!M50</f>
        <v>0</v>
      </c>
      <c r="N50" s="297">
        <f>'SALDO AWAL'!P50-BERKURANG!P50+BERTAMBAH!N50</f>
        <v>0</v>
      </c>
      <c r="O50" s="32">
        <f>'SALDO AWAL'!Q50-BERKURANG!Q50+BERTAMBAH!O50</f>
        <v>0</v>
      </c>
      <c r="P50" s="32">
        <f>'SALDO AWAL'!R50-BERKURANG!R50+BERTAMBAH!P50</f>
        <v>0</v>
      </c>
      <c r="Q50" s="32">
        <f>'SALDO AWAL'!S50-BERKURANG!S50+BERTAMBAH!Q50</f>
        <v>0</v>
      </c>
      <c r="R50" s="32">
        <f>'SALDO AWAL'!T50-BERKURANG!T50+BERTAMBAH!R50</f>
        <v>0</v>
      </c>
      <c r="S50" s="32">
        <f>'SALDO AWAL'!U50-BERKURANG!U50+BERTAMBAH!S50</f>
        <v>0</v>
      </c>
      <c r="T50" s="297">
        <f>'SALDO AWAL'!V50-BERKURANG!V50+BERTAMBAH!T50</f>
        <v>0</v>
      </c>
      <c r="U50" s="32">
        <f>'SALDO AWAL'!W50-BERKURANG!W50+BERTAMBAH!U50</f>
        <v>0</v>
      </c>
      <c r="V50" s="32">
        <f>'SALDO AWAL'!X50-BERKURANG!X50+BERTAMBAH!V50</f>
        <v>0</v>
      </c>
      <c r="W50" s="32">
        <f>'SALDO AWAL'!Y50-BERKURANG!Y50+BERTAMBAH!W50</f>
        <v>0</v>
      </c>
      <c r="X50" s="297">
        <f>'SALDO AWAL'!Z50-BERKURANG!Z50+BERTAMBAH!X50</f>
        <v>0</v>
      </c>
      <c r="Y50" s="32">
        <f>'SALDO AWAL'!AA50-BERKURANG!AA50+BERTAMBAH!Y50</f>
        <v>0</v>
      </c>
      <c r="Z50" s="32">
        <f>'SALDO AWAL'!AB50-BERKURANG!AB50+BERTAMBAH!Z50</f>
        <v>0</v>
      </c>
      <c r="AA50" s="32">
        <f>'SALDO AWAL'!AC50-BERKURANG!AC50+BERTAMBAH!AA50</f>
        <v>0</v>
      </c>
      <c r="AB50" s="32">
        <f>'SALDO AWAL'!AD50-BERKURANG!AD50+BERTAMBAH!AB50</f>
        <v>0</v>
      </c>
      <c r="AC50" s="32">
        <f>'SALDO AWAL'!AE50-BERKURANG!AE50+BERTAMBAH!AC50</f>
        <v>0</v>
      </c>
      <c r="AD50" s="32">
        <f>'SALDO AWAL'!AF50-BERKURANG!AF50+BERTAMBAH!AD50</f>
        <v>0</v>
      </c>
      <c r="AE50" s="32">
        <f>'SALDO AWAL'!AG50-BERKURANG!AG50+BERTAMBAH!AE50</f>
        <v>0</v>
      </c>
      <c r="AF50" s="32">
        <f>'SALDO AWAL'!AH50-BERKURANG!AH50+BERTAMBAH!AF50</f>
        <v>0</v>
      </c>
      <c r="AG50" s="32">
        <f>'SALDO AWAL'!AI50-BERKURANG!AI50+BERTAMBAH!AG50</f>
        <v>0</v>
      </c>
      <c r="AH50" s="32">
        <f>'SALDO AWAL'!AJ50-BERKURANG!AJ50+BERTAMBAH!AH50</f>
        <v>0</v>
      </c>
      <c r="AI50" s="32">
        <f>'SALDO AWAL'!AK50-BERKURANG!AK50+BERTAMBAH!AI50</f>
        <v>0</v>
      </c>
      <c r="AJ50" s="32">
        <f>'SALDO AWAL'!AL50-BERKURANG!AL50+BERTAMBAH!AJ50</f>
        <v>0</v>
      </c>
      <c r="AK50" s="32">
        <f>'SALDO AWAL'!AM50-BERKURANG!AM50+BERTAMBAH!AK50</f>
        <v>0</v>
      </c>
      <c r="AL50" s="32">
        <f>'SALDO AWAL'!AN50-BERKURANG!AN50+BERTAMBAH!AL50</f>
        <v>0</v>
      </c>
      <c r="AM50" s="32">
        <f>'SALDO AWAL'!AO50-BERKURANG!AO50+BERTAMBAH!AM50</f>
        <v>0</v>
      </c>
      <c r="AN50" s="32">
        <f>'SALDO AWAL'!AP50-BERKURANG!AP50+BERTAMBAH!AN50</f>
        <v>0</v>
      </c>
      <c r="AO50" s="32">
        <f>'SALDO AWAL'!AQ50-BERKURANG!AQ50+BERTAMBAH!AO50</f>
        <v>0</v>
      </c>
      <c r="AP50" s="32">
        <f>'SALDO AWAL'!AR50-BERKURANG!AR50+BERTAMBAH!AP50</f>
        <v>0</v>
      </c>
      <c r="AQ50" s="60">
        <f t="shared" si="3"/>
        <v>0</v>
      </c>
      <c r="AR50" s="223">
        <f t="shared" si="1"/>
        <v>0</v>
      </c>
      <c r="AS50" s="13"/>
      <c r="AT50" s="14"/>
    </row>
    <row r="51" spans="1:46" ht="12" customHeight="1" x14ac:dyDescent="0.25">
      <c r="A51" s="10">
        <v>41</v>
      </c>
      <c r="B51" s="33" t="s">
        <v>68</v>
      </c>
      <c r="C51" s="32">
        <f>'SALDO AWAL'!E51-BERKURANG!E51+BERTAMBAH!C51</f>
        <v>0</v>
      </c>
      <c r="D51" s="32">
        <f>'SALDO AWAL'!F51-BERKURANG!F51+BERTAMBAH!D51</f>
        <v>0</v>
      </c>
      <c r="E51" s="32">
        <f>'SALDO AWAL'!G51-BERKURANG!G51+BERTAMBAH!E51</f>
        <v>0</v>
      </c>
      <c r="F51" s="32">
        <f>'SALDO AWAL'!H51-BERKURANG!H51+BERTAMBAH!F51</f>
        <v>0</v>
      </c>
      <c r="G51" s="32">
        <f>'SALDO AWAL'!I51-BERKURANG!I51+BERTAMBAH!G51</f>
        <v>0</v>
      </c>
      <c r="H51" s="32">
        <f>'SALDO AWAL'!J51-BERKURANG!J51+BERTAMBAH!H51</f>
        <v>0</v>
      </c>
      <c r="I51" s="32">
        <f>'SALDO AWAL'!K51-BERKURANG!K51+BERTAMBAH!I51</f>
        <v>0</v>
      </c>
      <c r="J51" s="32">
        <f>'SALDO AWAL'!L51-BERKURANG!L51+BERTAMBAH!J51</f>
        <v>0</v>
      </c>
      <c r="K51" s="32">
        <f>'SALDO AWAL'!M51-BERKURANG!M51+BERTAMBAH!K51</f>
        <v>0</v>
      </c>
      <c r="L51" s="32">
        <f>'SALDO AWAL'!N51-BERKURANG!N51+BERTAMBAH!L51</f>
        <v>0</v>
      </c>
      <c r="M51" s="32">
        <f>'SALDO AWAL'!O51-BERKURANG!O51+BERTAMBAH!M51</f>
        <v>0</v>
      </c>
      <c r="N51" s="297">
        <f>'SALDO AWAL'!P51-BERKURANG!P51+BERTAMBAH!N51</f>
        <v>0</v>
      </c>
      <c r="O51" s="32">
        <f>'SALDO AWAL'!Q51-BERKURANG!Q51+BERTAMBAH!O51</f>
        <v>0</v>
      </c>
      <c r="P51" s="32">
        <f>'SALDO AWAL'!R51-BERKURANG!R51+BERTAMBAH!P51</f>
        <v>0</v>
      </c>
      <c r="Q51" s="32">
        <f>'SALDO AWAL'!S51-BERKURANG!S51+BERTAMBAH!Q51</f>
        <v>0</v>
      </c>
      <c r="R51" s="32">
        <f>'SALDO AWAL'!T51-BERKURANG!T51+BERTAMBAH!R51</f>
        <v>0</v>
      </c>
      <c r="S51" s="32">
        <f>'SALDO AWAL'!U51-BERKURANG!U51+BERTAMBAH!S51</f>
        <v>0</v>
      </c>
      <c r="T51" s="297">
        <f>'SALDO AWAL'!V51-BERKURANG!V51+BERTAMBAH!T51</f>
        <v>0</v>
      </c>
      <c r="U51" s="32">
        <f>'SALDO AWAL'!W51-BERKURANG!W51+BERTAMBAH!U51</f>
        <v>0</v>
      </c>
      <c r="V51" s="32">
        <f>'SALDO AWAL'!X51-BERKURANG!X51+BERTAMBAH!V51</f>
        <v>0</v>
      </c>
      <c r="W51" s="32">
        <f>'SALDO AWAL'!Y51-BERKURANG!Y51+BERTAMBAH!W51</f>
        <v>0</v>
      </c>
      <c r="X51" s="297">
        <f>'SALDO AWAL'!Z51-BERKURANG!Z51+BERTAMBAH!X51</f>
        <v>0</v>
      </c>
      <c r="Y51" s="32">
        <f>'SALDO AWAL'!AA51-BERKURANG!AA51+BERTAMBAH!Y51</f>
        <v>0</v>
      </c>
      <c r="Z51" s="32">
        <f>'SALDO AWAL'!AB51-BERKURANG!AB51+BERTAMBAH!Z51</f>
        <v>0</v>
      </c>
      <c r="AA51" s="32">
        <f>'SALDO AWAL'!AC51-BERKURANG!AC51+BERTAMBAH!AA51</f>
        <v>0</v>
      </c>
      <c r="AB51" s="32">
        <f>'SALDO AWAL'!AD51-BERKURANG!AD51+BERTAMBAH!AB51</f>
        <v>0</v>
      </c>
      <c r="AC51" s="32">
        <f>'SALDO AWAL'!AE51-BERKURANG!AE51+BERTAMBAH!AC51</f>
        <v>0</v>
      </c>
      <c r="AD51" s="32">
        <f>'SALDO AWAL'!AF51-BERKURANG!AF51+BERTAMBAH!AD51</f>
        <v>0</v>
      </c>
      <c r="AE51" s="32">
        <f>'SALDO AWAL'!AG51-BERKURANG!AG51+BERTAMBAH!AE51</f>
        <v>0</v>
      </c>
      <c r="AF51" s="32">
        <f>'SALDO AWAL'!AH51-BERKURANG!AH51+BERTAMBAH!AF51</f>
        <v>0</v>
      </c>
      <c r="AG51" s="32">
        <f>'SALDO AWAL'!AI51-BERKURANG!AI51+BERTAMBAH!AG51</f>
        <v>0</v>
      </c>
      <c r="AH51" s="32">
        <f>'SALDO AWAL'!AJ51-BERKURANG!AJ51+BERTAMBAH!AH51</f>
        <v>0</v>
      </c>
      <c r="AI51" s="32">
        <f>'SALDO AWAL'!AK51-BERKURANG!AK51+BERTAMBAH!AI51</f>
        <v>0</v>
      </c>
      <c r="AJ51" s="32">
        <f>'SALDO AWAL'!AL51-BERKURANG!AL51+BERTAMBAH!AJ51</f>
        <v>0</v>
      </c>
      <c r="AK51" s="32">
        <f>'SALDO AWAL'!AM51-BERKURANG!AM51+BERTAMBAH!AK51</f>
        <v>0</v>
      </c>
      <c r="AL51" s="32">
        <f>'SALDO AWAL'!AN51-BERKURANG!AN51+BERTAMBAH!AL51</f>
        <v>0</v>
      </c>
      <c r="AM51" s="32">
        <f>'SALDO AWAL'!AO51-BERKURANG!AO51+BERTAMBAH!AM51</f>
        <v>0</v>
      </c>
      <c r="AN51" s="32">
        <f>'SALDO AWAL'!AP51-BERKURANG!AP51+BERTAMBAH!AN51</f>
        <v>0</v>
      </c>
      <c r="AO51" s="32">
        <f>'SALDO AWAL'!AQ51-BERKURANG!AQ51+BERTAMBAH!AO51</f>
        <v>0</v>
      </c>
      <c r="AP51" s="32">
        <f>'SALDO AWAL'!AR51-BERKURANG!AR51+BERTAMBAH!AP51</f>
        <v>0</v>
      </c>
      <c r="AQ51" s="60">
        <f t="shared" si="3"/>
        <v>0</v>
      </c>
      <c r="AR51" s="223">
        <f t="shared" si="1"/>
        <v>0</v>
      </c>
      <c r="AS51" s="13"/>
      <c r="AT51" s="14"/>
    </row>
    <row r="52" spans="1:46" ht="12" customHeight="1" x14ac:dyDescent="0.25">
      <c r="A52" s="10">
        <v>42</v>
      </c>
      <c r="B52" s="16" t="s">
        <v>69</v>
      </c>
      <c r="C52" s="32">
        <f>'SALDO AWAL'!E52-BERKURANG!E52+BERTAMBAH!C52</f>
        <v>0</v>
      </c>
      <c r="D52" s="32">
        <f>'SALDO AWAL'!F52-BERKURANG!F52+BERTAMBAH!D52</f>
        <v>0</v>
      </c>
      <c r="E52" s="32">
        <f>'SALDO AWAL'!G52-BERKURANG!G52+BERTAMBAH!E52</f>
        <v>0</v>
      </c>
      <c r="F52" s="32">
        <f>'SALDO AWAL'!H52-BERKURANG!H52+BERTAMBAH!F52</f>
        <v>0</v>
      </c>
      <c r="G52" s="32">
        <f>'SALDO AWAL'!I52-BERKURANG!I52+BERTAMBAH!G52</f>
        <v>0</v>
      </c>
      <c r="H52" s="32">
        <f>'SALDO AWAL'!J52-BERKURANG!J52+BERTAMBAH!H52</f>
        <v>0</v>
      </c>
      <c r="I52" s="32">
        <f>'SALDO AWAL'!K52-BERKURANG!K52+BERTAMBAH!I52</f>
        <v>0</v>
      </c>
      <c r="J52" s="32">
        <f>'SALDO AWAL'!L52-BERKURANG!L52+BERTAMBAH!J52</f>
        <v>0</v>
      </c>
      <c r="K52" s="32">
        <f>'SALDO AWAL'!M52-BERKURANG!M52+BERTAMBAH!K52</f>
        <v>0</v>
      </c>
      <c r="L52" s="32">
        <f>'SALDO AWAL'!N52-BERKURANG!N52+BERTAMBAH!L52</f>
        <v>0</v>
      </c>
      <c r="M52" s="32">
        <f>'SALDO AWAL'!O52-BERKURANG!O52+BERTAMBAH!M52</f>
        <v>0</v>
      </c>
      <c r="N52" s="297">
        <f>'SALDO AWAL'!P52-BERKURANG!P52+BERTAMBAH!N52</f>
        <v>0</v>
      </c>
      <c r="O52" s="32">
        <f>'SALDO AWAL'!Q52-BERKURANG!Q52+BERTAMBAH!O52</f>
        <v>0</v>
      </c>
      <c r="P52" s="32">
        <f>'SALDO AWAL'!R52-BERKURANG!R52+BERTAMBAH!P52</f>
        <v>0</v>
      </c>
      <c r="Q52" s="32">
        <f>'SALDO AWAL'!S52-BERKURANG!S52+BERTAMBAH!Q52</f>
        <v>0</v>
      </c>
      <c r="R52" s="32">
        <f>'SALDO AWAL'!T52-BERKURANG!T52+BERTAMBAH!R52</f>
        <v>0</v>
      </c>
      <c r="S52" s="32">
        <f>'SALDO AWAL'!U52-BERKURANG!U52+BERTAMBAH!S52</f>
        <v>0</v>
      </c>
      <c r="T52" s="297">
        <f>'SALDO AWAL'!V52-BERKURANG!V52+BERTAMBAH!T52</f>
        <v>0</v>
      </c>
      <c r="U52" s="32">
        <f>'SALDO AWAL'!W52-BERKURANG!W52+BERTAMBAH!U52</f>
        <v>0</v>
      </c>
      <c r="V52" s="32">
        <f>'SALDO AWAL'!X52-BERKURANG!X52+BERTAMBAH!V52</f>
        <v>0</v>
      </c>
      <c r="W52" s="32">
        <f>'SALDO AWAL'!Y52-BERKURANG!Y52+BERTAMBAH!W52</f>
        <v>0</v>
      </c>
      <c r="X52" s="297">
        <f>'SALDO AWAL'!Z52-BERKURANG!Z52+BERTAMBAH!X52</f>
        <v>0</v>
      </c>
      <c r="Y52" s="32">
        <f>'SALDO AWAL'!AA52-BERKURANG!AA52+BERTAMBAH!Y52</f>
        <v>0</v>
      </c>
      <c r="Z52" s="32">
        <f>'SALDO AWAL'!AB52-BERKURANG!AB52+BERTAMBAH!Z52</f>
        <v>0</v>
      </c>
      <c r="AA52" s="32">
        <f>'SALDO AWAL'!AC52-BERKURANG!AC52+BERTAMBAH!AA52</f>
        <v>0</v>
      </c>
      <c r="AB52" s="32">
        <f>'SALDO AWAL'!AD52-BERKURANG!AD52+BERTAMBAH!AB52</f>
        <v>0</v>
      </c>
      <c r="AC52" s="32">
        <f>'SALDO AWAL'!AE52-BERKURANG!AE52+BERTAMBAH!AC52</f>
        <v>0</v>
      </c>
      <c r="AD52" s="32">
        <f>'SALDO AWAL'!AF52-BERKURANG!AF52+BERTAMBAH!AD52</f>
        <v>0</v>
      </c>
      <c r="AE52" s="32">
        <f>'SALDO AWAL'!AG52-BERKURANG!AG52+BERTAMBAH!AE52</f>
        <v>0</v>
      </c>
      <c r="AF52" s="32">
        <f>'SALDO AWAL'!AH52-BERKURANG!AH52+BERTAMBAH!AF52</f>
        <v>0</v>
      </c>
      <c r="AG52" s="32">
        <f>'SALDO AWAL'!AI52-BERKURANG!AI52+BERTAMBAH!AG52</f>
        <v>0</v>
      </c>
      <c r="AH52" s="32">
        <f>'SALDO AWAL'!AJ52-BERKURANG!AJ52+BERTAMBAH!AH52</f>
        <v>0</v>
      </c>
      <c r="AI52" s="32">
        <f>'SALDO AWAL'!AK52-BERKURANG!AK52+BERTAMBAH!AI52</f>
        <v>0</v>
      </c>
      <c r="AJ52" s="32">
        <f>'SALDO AWAL'!AL52-BERKURANG!AL52+BERTAMBAH!AJ52</f>
        <v>0</v>
      </c>
      <c r="AK52" s="32">
        <f>'SALDO AWAL'!AM52-BERKURANG!AM52+BERTAMBAH!AK52</f>
        <v>0</v>
      </c>
      <c r="AL52" s="32">
        <f>'SALDO AWAL'!AN52-BERKURANG!AN52+BERTAMBAH!AL52</f>
        <v>0</v>
      </c>
      <c r="AM52" s="32">
        <f>'SALDO AWAL'!AO52-BERKURANG!AO52+BERTAMBAH!AM52</f>
        <v>0</v>
      </c>
      <c r="AN52" s="32">
        <f>'SALDO AWAL'!AP52-BERKURANG!AP52+BERTAMBAH!AN52</f>
        <v>0</v>
      </c>
      <c r="AO52" s="32">
        <f>'SALDO AWAL'!AQ52-BERKURANG!AQ52+BERTAMBAH!AO52</f>
        <v>0</v>
      </c>
      <c r="AP52" s="32">
        <f>'SALDO AWAL'!AR52-BERKURANG!AR52+BERTAMBAH!AP52</f>
        <v>0</v>
      </c>
      <c r="AQ52" s="60">
        <f t="shared" si="3"/>
        <v>0</v>
      </c>
      <c r="AR52" s="223">
        <f t="shared" si="1"/>
        <v>0</v>
      </c>
      <c r="AS52" s="13"/>
      <c r="AT52" s="14"/>
    </row>
    <row r="53" spans="1:46" ht="12" customHeight="1" x14ac:dyDescent="0.25">
      <c r="A53" s="10">
        <v>43</v>
      </c>
      <c r="B53" s="66" t="s">
        <v>70</v>
      </c>
      <c r="C53" s="32">
        <f>'SALDO AWAL'!E53-BERKURANG!E53+BERTAMBAH!C53</f>
        <v>1</v>
      </c>
      <c r="D53" s="32">
        <f>'SALDO AWAL'!F53-BERKURANG!F53+BERTAMBAH!D53</f>
        <v>437500000</v>
      </c>
      <c r="E53" s="32">
        <f>'SALDO AWAL'!G53-BERKURANG!G53+BERTAMBAH!E53</f>
        <v>0</v>
      </c>
      <c r="F53" s="32">
        <f>'SALDO AWAL'!H53-BERKURANG!H53+BERTAMBAH!F53</f>
        <v>0</v>
      </c>
      <c r="G53" s="32">
        <f>'SALDO AWAL'!I53-BERKURANG!I53+BERTAMBAH!G53</f>
        <v>50</v>
      </c>
      <c r="H53" s="32">
        <f>'SALDO AWAL'!J53-BERKURANG!J53+BERTAMBAH!H53</f>
        <v>720394000</v>
      </c>
      <c r="I53" s="32">
        <f>'SALDO AWAL'!K53-BERKURANG!K53+BERTAMBAH!I53</f>
        <v>6</v>
      </c>
      <c r="J53" s="32">
        <f>'SALDO AWAL'!L53-BERKURANG!L53+BERTAMBAH!J53</f>
        <v>16753000</v>
      </c>
      <c r="K53" s="32">
        <f>'SALDO AWAL'!M53-BERKURANG!M53+BERTAMBAH!K53</f>
        <v>3</v>
      </c>
      <c r="L53" s="32">
        <f>'SALDO AWAL'!N53-BERKURANG!N53+BERTAMBAH!L53</f>
        <v>37510000</v>
      </c>
      <c r="M53" s="32">
        <f>'SALDO AWAL'!O53-BERKURANG!O53+BERTAMBAH!M53</f>
        <v>392</v>
      </c>
      <c r="N53" s="297">
        <f>'SALDO AWAL'!P53-BERKURANG!P53+BERTAMBAH!N53</f>
        <v>931769118</v>
      </c>
      <c r="O53" s="32">
        <f>'SALDO AWAL'!Q53-BERKURANG!Q53+BERTAMBAH!O53</f>
        <v>30</v>
      </c>
      <c r="P53" s="32">
        <f>'SALDO AWAL'!R53-BERKURANG!R53+BERTAMBAH!P53</f>
        <v>157059500</v>
      </c>
      <c r="Q53" s="32">
        <f>'SALDO AWAL'!S53-BERKURANG!S53+BERTAMBAH!Q53</f>
        <v>0</v>
      </c>
      <c r="R53" s="32">
        <f>'SALDO AWAL'!T53-BERKURANG!T53+BERTAMBAH!R53</f>
        <v>0</v>
      </c>
      <c r="S53" s="32">
        <f>'SALDO AWAL'!U53-BERKURANG!U53+BERTAMBAH!S53</f>
        <v>2</v>
      </c>
      <c r="T53" s="297">
        <f>'SALDO AWAL'!V53-BERKURANG!V53+BERTAMBAH!T53</f>
        <v>1938475</v>
      </c>
      <c r="U53" s="32">
        <f>'SALDO AWAL'!W53-BERKURANG!W53+BERTAMBAH!U53</f>
        <v>0</v>
      </c>
      <c r="V53" s="32">
        <f>'SALDO AWAL'!X53-BERKURANG!X53+BERTAMBAH!V53</f>
        <v>0</v>
      </c>
      <c r="W53" s="32">
        <f>'SALDO AWAL'!Y53-BERKURANG!Y53+BERTAMBAH!W53</f>
        <v>4</v>
      </c>
      <c r="X53" s="297">
        <f>'SALDO AWAL'!Z53-BERKURANG!Z53+BERTAMBAH!X53</f>
        <v>820293600</v>
      </c>
      <c r="Y53" s="32">
        <f>'SALDO AWAL'!AA53-BERKURANG!AA53+BERTAMBAH!Y53</f>
        <v>0</v>
      </c>
      <c r="Z53" s="32">
        <f>'SALDO AWAL'!AB53-BERKURANG!AB53+BERTAMBAH!Z53</f>
        <v>0</v>
      </c>
      <c r="AA53" s="32">
        <f>'SALDO AWAL'!AC53-BERKURANG!AC53+BERTAMBAH!AA53</f>
        <v>1</v>
      </c>
      <c r="AB53" s="32">
        <f>'SALDO AWAL'!AD53-BERKURANG!AD53+BERTAMBAH!AB53</f>
        <v>61834500</v>
      </c>
      <c r="AC53" s="32">
        <f>'SALDO AWAL'!AE53-BERKURANG!AE53+BERTAMBAH!AC53</f>
        <v>0</v>
      </c>
      <c r="AD53" s="32">
        <f>'SALDO AWAL'!AF53-BERKURANG!AF53+BERTAMBAH!AD53</f>
        <v>0</v>
      </c>
      <c r="AE53" s="32">
        <f>'SALDO AWAL'!AG53-BERKURANG!AG53+BERTAMBAH!AE53</f>
        <v>1</v>
      </c>
      <c r="AF53" s="32">
        <f>'SALDO AWAL'!AH53-BERKURANG!AH53+BERTAMBAH!AF53</f>
        <v>7480000</v>
      </c>
      <c r="AG53" s="32">
        <f>'SALDO AWAL'!AI53-BERKURANG!AI53+BERTAMBAH!AG53</f>
        <v>0</v>
      </c>
      <c r="AH53" s="32">
        <f>'SALDO AWAL'!AJ53-BERKURANG!AJ53+BERTAMBAH!AH53</f>
        <v>0</v>
      </c>
      <c r="AI53" s="32">
        <f>'SALDO AWAL'!AK53-BERKURANG!AK53+BERTAMBAH!AI53</f>
        <v>0</v>
      </c>
      <c r="AJ53" s="32">
        <f>'SALDO AWAL'!AL53-BERKURANG!AL53+BERTAMBAH!AJ53</f>
        <v>0</v>
      </c>
      <c r="AK53" s="32">
        <f>'SALDO AWAL'!AM53-BERKURANG!AM53+BERTAMBAH!AK53</f>
        <v>0</v>
      </c>
      <c r="AL53" s="32">
        <f>'SALDO AWAL'!AN53-BERKURANG!AN53+BERTAMBAH!AL53</f>
        <v>0</v>
      </c>
      <c r="AM53" s="32">
        <f>'SALDO AWAL'!AO53-BERKURANG!AO53+BERTAMBAH!AM53</f>
        <v>0</v>
      </c>
      <c r="AN53" s="32">
        <f>'SALDO AWAL'!AP53-BERKURANG!AP53+BERTAMBAH!AN53</f>
        <v>0</v>
      </c>
      <c r="AO53" s="32">
        <f>'SALDO AWAL'!AQ53-BERKURANG!AQ53+BERTAMBAH!AO53</f>
        <v>0</v>
      </c>
      <c r="AP53" s="32">
        <f>'SALDO AWAL'!AR53-BERKURANG!AR53+BERTAMBAH!AP53</f>
        <v>0</v>
      </c>
      <c r="AQ53" s="60">
        <f t="shared" si="3"/>
        <v>490</v>
      </c>
      <c r="AR53" s="223">
        <f t="shared" si="1"/>
        <v>3192532193</v>
      </c>
      <c r="AS53" s="13"/>
      <c r="AT53" s="14"/>
    </row>
    <row r="54" spans="1:46" ht="12" customHeight="1" x14ac:dyDescent="0.25">
      <c r="A54" s="10">
        <v>44</v>
      </c>
      <c r="B54" s="36" t="s">
        <v>71</v>
      </c>
      <c r="C54" s="32">
        <f>'SALDO AWAL'!E54-BERKURANG!E54+BERTAMBAH!C54</f>
        <v>0</v>
      </c>
      <c r="D54" s="32">
        <f>'SALDO AWAL'!F54-BERKURANG!F54+BERTAMBAH!D54</f>
        <v>0</v>
      </c>
      <c r="E54" s="32">
        <f>'SALDO AWAL'!G54-BERKURANG!G54+BERTAMBAH!E54</f>
        <v>0</v>
      </c>
      <c r="F54" s="32">
        <f>'SALDO AWAL'!H54-BERKURANG!H54+BERTAMBAH!F54</f>
        <v>0</v>
      </c>
      <c r="G54" s="32">
        <f>'SALDO AWAL'!I54-BERKURANG!I54+BERTAMBAH!G54</f>
        <v>11</v>
      </c>
      <c r="H54" s="32">
        <f>'SALDO AWAL'!J54-BERKURANG!J54+BERTAMBAH!H54</f>
        <v>444755000</v>
      </c>
      <c r="I54" s="32">
        <f>'SALDO AWAL'!K54-BERKURANG!K54+BERTAMBAH!I54</f>
        <v>0</v>
      </c>
      <c r="J54" s="32">
        <f>'SALDO AWAL'!L54-BERKURANG!L54+BERTAMBAH!J54</f>
        <v>0</v>
      </c>
      <c r="K54" s="32">
        <f>'SALDO AWAL'!M54-BERKURANG!M54+BERTAMBAH!K54</f>
        <v>0</v>
      </c>
      <c r="L54" s="32">
        <f>'SALDO AWAL'!N54-BERKURANG!N54+BERTAMBAH!L54</f>
        <v>0</v>
      </c>
      <c r="M54" s="32">
        <f>'SALDO AWAL'!O54-BERKURANG!O54+BERTAMBAH!M54</f>
        <v>303</v>
      </c>
      <c r="N54" s="297">
        <f>'SALDO AWAL'!P54-BERKURANG!P54+BERTAMBAH!N54</f>
        <v>585091475</v>
      </c>
      <c r="O54" s="32">
        <f>'SALDO AWAL'!Q54-BERKURANG!Q54+BERTAMBAH!O54</f>
        <v>20</v>
      </c>
      <c r="P54" s="32">
        <f>'SALDO AWAL'!R54-BERKURANG!R54+BERTAMBAH!P54</f>
        <v>89643950</v>
      </c>
      <c r="Q54" s="32">
        <f>'SALDO AWAL'!S54-BERKURANG!S54+BERTAMBAH!Q54</f>
        <v>0</v>
      </c>
      <c r="R54" s="32">
        <f>'SALDO AWAL'!T54-BERKURANG!T54+BERTAMBAH!R54</f>
        <v>0</v>
      </c>
      <c r="S54" s="32">
        <f>'SALDO AWAL'!U54-BERKURANG!U54+BERTAMBAH!S54</f>
        <v>0</v>
      </c>
      <c r="T54" s="297">
        <f>'SALDO AWAL'!V54-BERKURANG!V54+BERTAMBAH!T54</f>
        <v>0</v>
      </c>
      <c r="U54" s="32">
        <f>'SALDO AWAL'!W54-BERKURANG!W54+BERTAMBAH!U54</f>
        <v>0</v>
      </c>
      <c r="V54" s="32">
        <f>'SALDO AWAL'!X54-BERKURANG!X54+BERTAMBAH!V54</f>
        <v>0</v>
      </c>
      <c r="W54" s="32">
        <f>'SALDO AWAL'!Y54-BERKURANG!Y54+BERTAMBAH!W54</f>
        <v>3</v>
      </c>
      <c r="X54" s="297">
        <f>'SALDO AWAL'!Z54-BERKURANG!Z54+BERTAMBAH!X54</f>
        <v>749566000</v>
      </c>
      <c r="Y54" s="32">
        <f>'SALDO AWAL'!AA54-BERKURANG!AA54+BERTAMBAH!Y54</f>
        <v>0</v>
      </c>
      <c r="Z54" s="32">
        <f>'SALDO AWAL'!AB54-BERKURANG!AB54+BERTAMBAH!Z54</f>
        <v>0</v>
      </c>
      <c r="AA54" s="32">
        <f>'SALDO AWAL'!AC54-BERKURANG!AC54+BERTAMBAH!AA54</f>
        <v>0</v>
      </c>
      <c r="AB54" s="32">
        <f>'SALDO AWAL'!AD54-BERKURANG!AD54+BERTAMBAH!AB54</f>
        <v>0</v>
      </c>
      <c r="AC54" s="32">
        <f>'SALDO AWAL'!AE54-BERKURANG!AE54+BERTAMBAH!AC54</f>
        <v>0</v>
      </c>
      <c r="AD54" s="32">
        <f>'SALDO AWAL'!AF54-BERKURANG!AF54+BERTAMBAH!AD54</f>
        <v>0</v>
      </c>
      <c r="AE54" s="32">
        <f>'SALDO AWAL'!AG54-BERKURANG!AG54+BERTAMBAH!AE54</f>
        <v>1</v>
      </c>
      <c r="AF54" s="32">
        <f>'SALDO AWAL'!AH54-BERKURANG!AH54+BERTAMBAH!AF54</f>
        <v>12292500</v>
      </c>
      <c r="AG54" s="32">
        <f>'SALDO AWAL'!AI54-BERKURANG!AI54+BERTAMBAH!AG54</f>
        <v>0</v>
      </c>
      <c r="AH54" s="32">
        <f>'SALDO AWAL'!AJ54-BERKURANG!AJ54+BERTAMBAH!AH54</f>
        <v>0</v>
      </c>
      <c r="AI54" s="32">
        <f>'SALDO AWAL'!AK54-BERKURANG!AK54+BERTAMBAH!AI54</f>
        <v>0</v>
      </c>
      <c r="AJ54" s="32">
        <f>'SALDO AWAL'!AL54-BERKURANG!AL54+BERTAMBAH!AJ54</f>
        <v>0</v>
      </c>
      <c r="AK54" s="32">
        <f>'SALDO AWAL'!AM54-BERKURANG!AM54+BERTAMBAH!AK54</f>
        <v>0</v>
      </c>
      <c r="AL54" s="32">
        <f>'SALDO AWAL'!AN54-BERKURANG!AN54+BERTAMBAH!AL54</f>
        <v>0</v>
      </c>
      <c r="AM54" s="32">
        <f>'SALDO AWAL'!AO54-BERKURANG!AO54+BERTAMBAH!AM54</f>
        <v>0</v>
      </c>
      <c r="AN54" s="32">
        <f>'SALDO AWAL'!AP54-BERKURANG!AP54+BERTAMBAH!AN54</f>
        <v>0</v>
      </c>
      <c r="AO54" s="32">
        <f>'SALDO AWAL'!AQ54-BERKURANG!AQ54+BERTAMBAH!AO54</f>
        <v>0</v>
      </c>
      <c r="AP54" s="32">
        <f>'SALDO AWAL'!AR54-BERKURANG!AR54+BERTAMBAH!AP54</f>
        <v>0</v>
      </c>
      <c r="AQ54" s="60">
        <f t="shared" si="3"/>
        <v>338</v>
      </c>
      <c r="AR54" s="223">
        <f t="shared" si="1"/>
        <v>1881348925</v>
      </c>
      <c r="AS54" s="13"/>
      <c r="AT54" s="14"/>
    </row>
    <row r="55" spans="1:46" ht="12" customHeight="1" x14ac:dyDescent="0.25">
      <c r="A55" s="10">
        <v>45</v>
      </c>
      <c r="B55" s="70" t="s">
        <v>72</v>
      </c>
      <c r="C55" s="32">
        <f>'SALDO AWAL'!E55-BERKURANG!E55+BERTAMBAH!C55</f>
        <v>2</v>
      </c>
      <c r="D55" s="32">
        <f>'SALDO AWAL'!F55-BERKURANG!F55+BERTAMBAH!D55</f>
        <v>472650000</v>
      </c>
      <c r="E55" s="32">
        <f>'SALDO AWAL'!G55-BERKURANG!G55+BERTAMBAH!E55</f>
        <v>1</v>
      </c>
      <c r="F55" s="32">
        <f>'SALDO AWAL'!H55-BERKURANG!H55+BERTAMBAH!F55</f>
        <v>12100000</v>
      </c>
      <c r="G55" s="32">
        <f>'SALDO AWAL'!I55-BERKURANG!I55+BERTAMBAH!G55</f>
        <v>10</v>
      </c>
      <c r="H55" s="32">
        <f>'SALDO AWAL'!J55-BERKURANG!J55+BERTAMBAH!H55</f>
        <v>775230750</v>
      </c>
      <c r="I55" s="32">
        <f>'SALDO AWAL'!K55-BERKURANG!K55+BERTAMBAH!I55</f>
        <v>0</v>
      </c>
      <c r="J55" s="32">
        <f>'SALDO AWAL'!L55-BERKURANG!L55+BERTAMBAH!J55</f>
        <v>0</v>
      </c>
      <c r="K55" s="32">
        <f>'SALDO AWAL'!M55-BERKURANG!M55+BERTAMBAH!K55</f>
        <v>1</v>
      </c>
      <c r="L55" s="32">
        <f>'SALDO AWAL'!N55-BERKURANG!N55+BERTAMBAH!L55</f>
        <v>2880000</v>
      </c>
      <c r="M55" s="32">
        <f>'SALDO AWAL'!O55-BERKURANG!O55+BERTAMBAH!M55</f>
        <v>453</v>
      </c>
      <c r="N55" s="297">
        <f>'SALDO AWAL'!P55-BERKURANG!P55+BERTAMBAH!N55</f>
        <v>1027307461</v>
      </c>
      <c r="O55" s="32">
        <f>'SALDO AWAL'!Q55-BERKURANG!Q55+BERTAMBAH!O55</f>
        <v>16</v>
      </c>
      <c r="P55" s="32">
        <f>'SALDO AWAL'!R55-BERKURANG!R55+BERTAMBAH!P55</f>
        <v>89894500</v>
      </c>
      <c r="Q55" s="32">
        <f>'SALDO AWAL'!S55-BERKURANG!S55+BERTAMBAH!Q55</f>
        <v>0</v>
      </c>
      <c r="R55" s="32">
        <f>'SALDO AWAL'!T55-BERKURANG!T55+BERTAMBAH!R55</f>
        <v>0</v>
      </c>
      <c r="S55" s="32">
        <f>'SALDO AWAL'!U55-BERKURANG!U55+BERTAMBAH!S55</f>
        <v>0</v>
      </c>
      <c r="T55" s="297">
        <f>'SALDO AWAL'!V55-BERKURANG!V55+BERTAMBAH!T55</f>
        <v>0</v>
      </c>
      <c r="U55" s="32">
        <f>'SALDO AWAL'!W55-BERKURANG!W55+BERTAMBAH!U55</f>
        <v>0</v>
      </c>
      <c r="V55" s="32">
        <f>'SALDO AWAL'!X55-BERKURANG!X55+BERTAMBAH!V55</f>
        <v>0</v>
      </c>
      <c r="W55" s="32">
        <f>'SALDO AWAL'!Y55-BERKURANG!Y55+BERTAMBAH!W55</f>
        <v>3</v>
      </c>
      <c r="X55" s="297">
        <f>'SALDO AWAL'!Z55-BERKURANG!Z55+BERTAMBAH!X55</f>
        <v>366929894</v>
      </c>
      <c r="Y55" s="32">
        <f>'SALDO AWAL'!AA55-BERKURANG!AA55+BERTAMBAH!Y55</f>
        <v>0</v>
      </c>
      <c r="Z55" s="32">
        <f>'SALDO AWAL'!AB55-BERKURANG!AB55+BERTAMBAH!Z55</f>
        <v>0</v>
      </c>
      <c r="AA55" s="32">
        <f>'SALDO AWAL'!AC55-BERKURANG!AC55+BERTAMBAH!AA55</f>
        <v>0</v>
      </c>
      <c r="AB55" s="32">
        <f>'SALDO AWAL'!AD55-BERKURANG!AD55+BERTAMBAH!AB55</f>
        <v>0</v>
      </c>
      <c r="AC55" s="32">
        <f>'SALDO AWAL'!AE55-BERKURANG!AE55+BERTAMBAH!AC55</f>
        <v>0</v>
      </c>
      <c r="AD55" s="32">
        <f>'SALDO AWAL'!AF55-BERKURANG!AF55+BERTAMBAH!AD55</f>
        <v>0</v>
      </c>
      <c r="AE55" s="32">
        <f>'SALDO AWAL'!AG55-BERKURANG!AG55+BERTAMBAH!AE55</f>
        <v>0</v>
      </c>
      <c r="AF55" s="32">
        <f>'SALDO AWAL'!AH55-BERKURANG!AH55+BERTAMBAH!AF55</f>
        <v>0</v>
      </c>
      <c r="AG55" s="32">
        <f>'SALDO AWAL'!AI55-BERKURANG!AI55+BERTAMBAH!AG55</f>
        <v>1</v>
      </c>
      <c r="AH55" s="32">
        <f>'SALDO AWAL'!AJ55-BERKURANG!AJ55+BERTAMBAH!AH55</f>
        <v>1363500</v>
      </c>
      <c r="AI55" s="32">
        <f>'SALDO AWAL'!AK55-BERKURANG!AK55+BERTAMBAH!AI55</f>
        <v>20179</v>
      </c>
      <c r="AJ55" s="32">
        <f>'SALDO AWAL'!AL55-BERKURANG!AL55+BERTAMBAH!AJ55</f>
        <v>334132513.30000001</v>
      </c>
      <c r="AK55" s="32">
        <f>'SALDO AWAL'!AM55-BERKURANG!AM55+BERTAMBAH!AK55</f>
        <v>0</v>
      </c>
      <c r="AL55" s="32">
        <f>'SALDO AWAL'!AN55-BERKURANG!AN55+BERTAMBAH!AL55</f>
        <v>0</v>
      </c>
      <c r="AM55" s="32">
        <f>'SALDO AWAL'!AO55-BERKURANG!AO55+BERTAMBAH!AM55</f>
        <v>0</v>
      </c>
      <c r="AN55" s="32">
        <f>'SALDO AWAL'!AP55-BERKURANG!AP55+BERTAMBAH!AN55</f>
        <v>0</v>
      </c>
      <c r="AO55" s="32">
        <f>'SALDO AWAL'!AQ55-BERKURANG!AQ55+BERTAMBAH!AO55</f>
        <v>0</v>
      </c>
      <c r="AP55" s="32">
        <f>'SALDO AWAL'!AR55-BERKURANG!AR55+BERTAMBAH!AP55</f>
        <v>0</v>
      </c>
      <c r="AQ55" s="60">
        <f t="shared" si="3"/>
        <v>20666</v>
      </c>
      <c r="AR55" s="223">
        <f t="shared" si="1"/>
        <v>3082488618.3000002</v>
      </c>
      <c r="AS55" s="13"/>
      <c r="AT55" s="14"/>
    </row>
    <row r="56" spans="1:46" ht="12" customHeight="1" x14ac:dyDescent="0.25">
      <c r="A56" s="10">
        <v>46</v>
      </c>
      <c r="B56" s="63" t="s">
        <v>73</v>
      </c>
      <c r="C56" s="32">
        <f>'SALDO AWAL'!E56-BERKURANG!E56+BERTAMBAH!C56</f>
        <v>15</v>
      </c>
      <c r="D56" s="32">
        <f>'SALDO AWAL'!F56-BERKURANG!F56+BERTAMBAH!D56</f>
        <v>19799043850</v>
      </c>
      <c r="E56" s="32">
        <f>'SALDO AWAL'!G56-BERKURANG!G56+BERTAMBAH!E56</f>
        <v>77</v>
      </c>
      <c r="F56" s="32">
        <f>'SALDO AWAL'!H56-BERKURANG!H56+BERTAMBAH!F56</f>
        <v>1147412708</v>
      </c>
      <c r="G56" s="32">
        <f>'SALDO AWAL'!I56-BERKURANG!I56+BERTAMBAH!G56</f>
        <v>57</v>
      </c>
      <c r="H56" s="32">
        <f>'SALDO AWAL'!J56-BERKURANG!J56+BERTAMBAH!H56</f>
        <v>1241669674</v>
      </c>
      <c r="I56" s="32">
        <f>'SALDO AWAL'!K56-BERKURANG!K56+BERTAMBAH!I56</f>
        <v>75</v>
      </c>
      <c r="J56" s="32">
        <f>'SALDO AWAL'!L56-BERKURANG!L56+BERTAMBAH!J56</f>
        <v>515532317</v>
      </c>
      <c r="K56" s="32">
        <f>'SALDO AWAL'!M56-BERKURANG!M56+BERTAMBAH!K56</f>
        <v>252</v>
      </c>
      <c r="L56" s="32">
        <f>'SALDO AWAL'!N56-BERKURANG!N56+BERTAMBAH!L56</f>
        <v>3592105610</v>
      </c>
      <c r="M56" s="32">
        <f>'SALDO AWAL'!O56-BERKURANG!O56+BERTAMBAH!M56</f>
        <v>847</v>
      </c>
      <c r="N56" s="297">
        <f>'SALDO AWAL'!P56-BERKURANG!P56+BERTAMBAH!N56</f>
        <v>1464530144</v>
      </c>
      <c r="O56" s="32">
        <f>'SALDO AWAL'!Q56-BERKURANG!Q56+BERTAMBAH!O56</f>
        <v>76</v>
      </c>
      <c r="P56" s="32">
        <f>'SALDO AWAL'!R56-BERKURANG!R56+BERTAMBAH!P56</f>
        <v>354247343.80000001</v>
      </c>
      <c r="Q56" s="32">
        <f>'SALDO AWAL'!S56-BERKURANG!S56+BERTAMBAH!Q56</f>
        <v>30</v>
      </c>
      <c r="R56" s="32">
        <f>'SALDO AWAL'!T56-BERKURANG!T56+BERTAMBAH!R56</f>
        <v>119666600</v>
      </c>
      <c r="S56" s="32">
        <f>'SALDO AWAL'!U56-BERKURANG!U56+BERTAMBAH!S56</f>
        <v>9</v>
      </c>
      <c r="T56" s="297">
        <f>'SALDO AWAL'!V56-BERKURANG!V56+BERTAMBAH!T56</f>
        <v>215480374</v>
      </c>
      <c r="U56" s="32">
        <f>'SALDO AWAL'!W56-BERKURANG!W56+BERTAMBAH!U56</f>
        <v>2</v>
      </c>
      <c r="V56" s="32">
        <f>'SALDO AWAL'!X56-BERKURANG!X56+BERTAMBAH!V56</f>
        <v>40000</v>
      </c>
      <c r="W56" s="32">
        <f>'SALDO AWAL'!Y56-BERKURANG!Y56+BERTAMBAH!W56</f>
        <v>59</v>
      </c>
      <c r="X56" s="297">
        <f>'SALDO AWAL'!Z56-BERKURANG!Z56+BERTAMBAH!X56</f>
        <v>13454829751.23</v>
      </c>
      <c r="Y56" s="32">
        <f>'SALDO AWAL'!AA56-BERKURANG!AA56+BERTAMBAH!Y56</f>
        <v>30</v>
      </c>
      <c r="Z56" s="32">
        <f>'SALDO AWAL'!AB56-BERKURANG!AB56+BERTAMBAH!Z56</f>
        <v>16401000</v>
      </c>
      <c r="AA56" s="32">
        <f>'SALDO AWAL'!AC56-BERKURANG!AC56+BERTAMBAH!AA56</f>
        <v>211</v>
      </c>
      <c r="AB56" s="32">
        <f>'SALDO AWAL'!AD56-BERKURANG!AD56+BERTAMBAH!AB56</f>
        <v>31004263311.010002</v>
      </c>
      <c r="AC56" s="32">
        <f>'SALDO AWAL'!AE56-BERKURANG!AE56+BERTAMBAH!AC56</f>
        <v>236</v>
      </c>
      <c r="AD56" s="32">
        <f>'SALDO AWAL'!AF56-BERKURANG!AF56+BERTAMBAH!AD56</f>
        <v>26589503760.959999</v>
      </c>
      <c r="AE56" s="32">
        <f>'SALDO AWAL'!AG56-BERKURANG!AG56+BERTAMBAH!AE56</f>
        <v>9</v>
      </c>
      <c r="AF56" s="32">
        <f>'SALDO AWAL'!AH56-BERKURANG!AH56+BERTAMBAH!AF56</f>
        <v>208333000</v>
      </c>
      <c r="AG56" s="32">
        <f>'SALDO AWAL'!AI56-BERKURANG!AI56+BERTAMBAH!AG56</f>
        <v>207</v>
      </c>
      <c r="AH56" s="32">
        <f>'SALDO AWAL'!AJ56-BERKURANG!AJ56+BERTAMBAH!AH56</f>
        <v>18924451235.59</v>
      </c>
      <c r="AI56" s="32">
        <f>'SALDO AWAL'!AK56-BERKURANG!AK56+BERTAMBAH!AI56</f>
        <v>0</v>
      </c>
      <c r="AJ56" s="32">
        <f>'SALDO AWAL'!AL56-BERKURANG!AL56+BERTAMBAH!AJ56</f>
        <v>0</v>
      </c>
      <c r="AK56" s="32">
        <f>'SALDO AWAL'!AM56-BERKURANG!AM56+BERTAMBAH!AK56</f>
        <v>0</v>
      </c>
      <c r="AL56" s="32">
        <f>'SALDO AWAL'!AN56-BERKURANG!AN56+BERTAMBAH!AL56</f>
        <v>0</v>
      </c>
      <c r="AM56" s="32">
        <f>'SALDO AWAL'!AO56-BERKURANG!AO56+BERTAMBAH!AM56</f>
        <v>0</v>
      </c>
      <c r="AN56" s="32">
        <f>'SALDO AWAL'!AP56-BERKURANG!AP56+BERTAMBAH!AN56</f>
        <v>0</v>
      </c>
      <c r="AO56" s="32">
        <f>'SALDO AWAL'!AQ56-BERKURANG!AQ56+BERTAMBAH!AO56</f>
        <v>0</v>
      </c>
      <c r="AP56" s="32">
        <f>'SALDO AWAL'!AR56-BERKURANG!AR56+BERTAMBAH!AP56</f>
        <v>0</v>
      </c>
      <c r="AQ56" s="60">
        <f t="shared" si="3"/>
        <v>2192</v>
      </c>
      <c r="AR56" s="223">
        <f t="shared" si="1"/>
        <v>118647510679.59</v>
      </c>
      <c r="AS56" s="13"/>
      <c r="AT56" s="14"/>
    </row>
    <row r="57" spans="1:46" ht="12" customHeight="1" x14ac:dyDescent="0.25">
      <c r="A57" s="10">
        <v>47</v>
      </c>
      <c r="B57" s="69" t="s">
        <v>74</v>
      </c>
      <c r="C57" s="32">
        <f>'SALDO AWAL'!E57-BERKURANG!E57+BERTAMBAH!C57</f>
        <v>6</v>
      </c>
      <c r="D57" s="32">
        <f>'SALDO AWAL'!F57-BERKURANG!F57+BERTAMBAH!D57</f>
        <v>3569326182</v>
      </c>
      <c r="E57" s="32">
        <f>'SALDO AWAL'!G57-BERKURANG!G57+BERTAMBAH!E57</f>
        <v>1</v>
      </c>
      <c r="F57" s="32">
        <f>'SALDO AWAL'!H57-BERKURANG!H57+BERTAMBAH!F57</f>
        <v>6119300</v>
      </c>
      <c r="G57" s="32">
        <f>'SALDO AWAL'!I57-BERKURANG!I57+BERTAMBAH!G57</f>
        <v>16</v>
      </c>
      <c r="H57" s="32">
        <f>'SALDO AWAL'!J57-BERKURANG!J57+BERTAMBAH!H57</f>
        <v>438469994</v>
      </c>
      <c r="I57" s="32">
        <f>'SALDO AWAL'!K57-BERKURANG!K57+BERTAMBAH!I57</f>
        <v>12</v>
      </c>
      <c r="J57" s="32">
        <f>'SALDO AWAL'!L57-BERKURANG!L57+BERTAMBAH!J57</f>
        <v>161104000</v>
      </c>
      <c r="K57" s="32">
        <f>'SALDO AWAL'!M57-BERKURANG!M57+BERTAMBAH!K57</f>
        <v>1</v>
      </c>
      <c r="L57" s="32">
        <f>'SALDO AWAL'!N57-BERKURANG!N57+BERTAMBAH!L57</f>
        <v>4950000</v>
      </c>
      <c r="M57" s="32">
        <f>'SALDO AWAL'!O57-BERKURANG!O57+BERTAMBAH!M57</f>
        <v>342</v>
      </c>
      <c r="N57" s="297">
        <f>'SALDO AWAL'!P57-BERKURANG!P57+BERTAMBAH!N57</f>
        <v>769636950</v>
      </c>
      <c r="O57" s="32">
        <f>'SALDO AWAL'!Q57-BERKURANG!Q57+BERTAMBAH!O57</f>
        <v>10</v>
      </c>
      <c r="P57" s="32">
        <f>'SALDO AWAL'!R57-BERKURANG!R57+BERTAMBAH!P57</f>
        <v>63499500</v>
      </c>
      <c r="Q57" s="32">
        <f>'SALDO AWAL'!S57-BERKURANG!S57+BERTAMBAH!Q57</f>
        <v>0</v>
      </c>
      <c r="R57" s="32">
        <f>'SALDO AWAL'!T57-BERKURANG!T57+BERTAMBAH!R57</f>
        <v>0</v>
      </c>
      <c r="S57" s="32">
        <f>'SALDO AWAL'!U57-BERKURANG!U57+BERTAMBAH!S57</f>
        <v>3</v>
      </c>
      <c r="T57" s="297">
        <f>'SALDO AWAL'!V57-BERKURANG!V57+BERTAMBAH!T57</f>
        <v>3300000</v>
      </c>
      <c r="U57" s="32">
        <f>'SALDO AWAL'!W57-BERKURANG!W57+BERTAMBAH!U57</f>
        <v>0</v>
      </c>
      <c r="V57" s="32">
        <f>'SALDO AWAL'!X57-BERKURANG!X57+BERTAMBAH!V57</f>
        <v>0</v>
      </c>
      <c r="W57" s="32">
        <f>'SALDO AWAL'!Y57-BERKURANG!Y57+BERTAMBAH!W57</f>
        <v>24</v>
      </c>
      <c r="X57" s="297">
        <f>'SALDO AWAL'!Z57-BERKURANG!Z57+BERTAMBAH!X57</f>
        <v>1599516554</v>
      </c>
      <c r="Y57" s="32">
        <f>'SALDO AWAL'!AA57-BERKURANG!AA57+BERTAMBAH!Y57</f>
        <v>0</v>
      </c>
      <c r="Z57" s="32">
        <f>'SALDO AWAL'!AB57-BERKURANG!AB57+BERTAMBAH!Z57</f>
        <v>0</v>
      </c>
      <c r="AA57" s="32">
        <f>'SALDO AWAL'!AC57-BERKURANG!AC57+BERTAMBAH!AA57</f>
        <v>1196</v>
      </c>
      <c r="AB57" s="32">
        <f>'SALDO AWAL'!AD57-BERKURANG!AD57+BERTAMBAH!AB57</f>
        <v>127999832668</v>
      </c>
      <c r="AC57" s="32">
        <f>'SALDO AWAL'!AE57-BERKURANG!AE57+BERTAMBAH!AC57</f>
        <v>1</v>
      </c>
      <c r="AD57" s="32">
        <f>'SALDO AWAL'!AF57-BERKURANG!AF57+BERTAMBAH!AD57</f>
        <v>32210000</v>
      </c>
      <c r="AE57" s="32">
        <f>'SALDO AWAL'!AG57-BERKURANG!AG57+BERTAMBAH!AE57</f>
        <v>96</v>
      </c>
      <c r="AF57" s="32">
        <f>'SALDO AWAL'!AH57-BERKURANG!AH57+BERTAMBAH!AF57</f>
        <v>10632769829</v>
      </c>
      <c r="AG57" s="32">
        <f>'SALDO AWAL'!AI57-BERKURANG!AI57+BERTAMBAH!AG57</f>
        <v>42</v>
      </c>
      <c r="AH57" s="32">
        <f>'SALDO AWAL'!AJ57-BERKURANG!AJ57+BERTAMBAH!AH57</f>
        <v>7909483300</v>
      </c>
      <c r="AI57" s="32">
        <f>'SALDO AWAL'!AK57-BERKURANG!AK57+BERTAMBAH!AI57</f>
        <v>37</v>
      </c>
      <c r="AJ57" s="32">
        <f>'SALDO AWAL'!AL57-BERKURANG!AL57+BERTAMBAH!AJ57</f>
        <v>69048000</v>
      </c>
      <c r="AK57" s="32">
        <f>'SALDO AWAL'!AM57-BERKURANG!AM57+BERTAMBAH!AK57</f>
        <v>0</v>
      </c>
      <c r="AL57" s="32">
        <f>'SALDO AWAL'!AN57-BERKURANG!AN57+BERTAMBAH!AL57</f>
        <v>0</v>
      </c>
      <c r="AM57" s="32">
        <f>'SALDO AWAL'!AO57-BERKURANG!AO57+BERTAMBAH!AM57</f>
        <v>0</v>
      </c>
      <c r="AN57" s="32">
        <f>'SALDO AWAL'!AP57-BERKURANG!AP57+BERTAMBAH!AN57</f>
        <v>0</v>
      </c>
      <c r="AO57" s="32">
        <f>'SALDO AWAL'!AQ57-BERKURANG!AQ57+BERTAMBAH!AO57</f>
        <v>0</v>
      </c>
      <c r="AP57" s="32">
        <f>'SALDO AWAL'!AR57-BERKURANG!AR57+BERTAMBAH!AP57</f>
        <v>0</v>
      </c>
      <c r="AQ57" s="60">
        <f t="shared" si="3"/>
        <v>1787</v>
      </c>
      <c r="AR57" s="223">
        <f t="shared" si="1"/>
        <v>153259266277</v>
      </c>
      <c r="AS57" s="13"/>
      <c r="AT57" s="14"/>
    </row>
    <row r="58" spans="1:46" ht="12" customHeight="1" x14ac:dyDescent="0.25">
      <c r="A58" s="10">
        <v>48</v>
      </c>
      <c r="B58" s="11" t="s">
        <v>75</v>
      </c>
      <c r="C58" s="32">
        <f>'SALDO AWAL'!E58-BERKURANG!E58+BERTAMBAH!C58</f>
        <v>3</v>
      </c>
      <c r="D58" s="32">
        <f>'SALDO AWAL'!F58-BERKURANG!F58+BERTAMBAH!D58</f>
        <v>540110000</v>
      </c>
      <c r="E58" s="32">
        <f>'SALDO AWAL'!G58-BERKURANG!G58+BERTAMBAH!E58</f>
        <v>29</v>
      </c>
      <c r="F58" s="32">
        <f>'SALDO AWAL'!H58-BERKURANG!H58+BERTAMBAH!F58</f>
        <v>2817360000</v>
      </c>
      <c r="G58" s="32">
        <f>'SALDO AWAL'!I58-BERKURANG!I58+BERTAMBAH!G58</f>
        <v>44</v>
      </c>
      <c r="H58" s="32">
        <f>'SALDO AWAL'!J58-BERKURANG!J58+BERTAMBAH!H58</f>
        <v>1363744850</v>
      </c>
      <c r="I58" s="32">
        <f>'SALDO AWAL'!K58-BERKURANG!K58+BERTAMBAH!I58</f>
        <v>49</v>
      </c>
      <c r="J58" s="32">
        <f>'SALDO AWAL'!L58-BERKURANG!L58+BERTAMBAH!J58</f>
        <v>124182500</v>
      </c>
      <c r="K58" s="32">
        <f>'SALDO AWAL'!M58-BERKURANG!M58+BERTAMBAH!K58</f>
        <v>38</v>
      </c>
      <c r="L58" s="32">
        <f>'SALDO AWAL'!N58-BERKURANG!N58+BERTAMBAH!L58</f>
        <v>187083450</v>
      </c>
      <c r="M58" s="32">
        <f>'SALDO AWAL'!O58-BERKURANG!O58+BERTAMBAH!M58</f>
        <v>556</v>
      </c>
      <c r="N58" s="297">
        <f>'SALDO AWAL'!P58-BERKURANG!P58+BERTAMBAH!N58</f>
        <v>597970877</v>
      </c>
      <c r="O58" s="32">
        <f>'SALDO AWAL'!Q58-BERKURANG!Q58+BERTAMBAH!O58</f>
        <v>52</v>
      </c>
      <c r="P58" s="32">
        <f>'SALDO AWAL'!R58-BERKURANG!R58+BERTAMBAH!P58</f>
        <v>230672800</v>
      </c>
      <c r="Q58" s="32">
        <f>'SALDO AWAL'!S58-BERKURANG!S58+BERTAMBAH!Q58</f>
        <v>3</v>
      </c>
      <c r="R58" s="32">
        <f>'SALDO AWAL'!T58-BERKURANG!T58+BERTAMBAH!R58</f>
        <v>7915200</v>
      </c>
      <c r="S58" s="32">
        <f>'SALDO AWAL'!U58-BERKURANG!U58+BERTAMBAH!S58</f>
        <v>270</v>
      </c>
      <c r="T58" s="297">
        <f>'SALDO AWAL'!V58-BERKURANG!V58+BERTAMBAH!T58</f>
        <v>282327626</v>
      </c>
      <c r="U58" s="32">
        <f>'SALDO AWAL'!W58-BERKURANG!W58+BERTAMBAH!U58</f>
        <v>4</v>
      </c>
      <c r="V58" s="32">
        <f>'SALDO AWAL'!X58-BERKURANG!X58+BERTAMBAH!V58</f>
        <v>72908000</v>
      </c>
      <c r="W58" s="32">
        <f>'SALDO AWAL'!Y58-BERKURANG!Y58+BERTAMBAH!W58</f>
        <v>89</v>
      </c>
      <c r="X58" s="297">
        <f>'SALDO AWAL'!Z58-BERKURANG!Z58+BERTAMBAH!X58</f>
        <v>14501557015</v>
      </c>
      <c r="Y58" s="32">
        <f>'SALDO AWAL'!AA58-BERKURANG!AA58+BERTAMBAH!Y58</f>
        <v>3</v>
      </c>
      <c r="Z58" s="32">
        <f>'SALDO AWAL'!AB58-BERKURANG!AB58+BERTAMBAH!Z58</f>
        <v>286714000</v>
      </c>
      <c r="AA58" s="32">
        <f>'SALDO AWAL'!AC58-BERKURANG!AC58+BERTAMBAH!AA58</f>
        <v>60</v>
      </c>
      <c r="AB58" s="32">
        <f>'SALDO AWAL'!AD58-BERKURANG!AD58+BERTAMBAH!AB58</f>
        <v>8339546642</v>
      </c>
      <c r="AC58" s="32">
        <f>'SALDO AWAL'!AE58-BERKURANG!AE58+BERTAMBAH!AC58</f>
        <v>72</v>
      </c>
      <c r="AD58" s="32">
        <f>'SALDO AWAL'!AF58-BERKURANG!AF58+BERTAMBAH!AD58</f>
        <v>10539185244</v>
      </c>
      <c r="AE58" s="32">
        <f>'SALDO AWAL'!AG58-BERKURANG!AG58+BERTAMBAH!AE58</f>
        <v>14</v>
      </c>
      <c r="AF58" s="32">
        <f>'SALDO AWAL'!AH58-BERKURANG!AH58+BERTAMBAH!AF58</f>
        <v>1201558000</v>
      </c>
      <c r="AG58" s="32">
        <f>'SALDO AWAL'!AI58-BERKURANG!AI58+BERTAMBAH!AG58</f>
        <v>10</v>
      </c>
      <c r="AH58" s="32">
        <f>'SALDO AWAL'!AJ58-BERKURANG!AJ58+BERTAMBAH!AH58</f>
        <v>1719969204</v>
      </c>
      <c r="AI58" s="32">
        <f>'SALDO AWAL'!AK58-BERKURANG!AK58+BERTAMBAH!AI58</f>
        <v>0</v>
      </c>
      <c r="AJ58" s="32">
        <f>'SALDO AWAL'!AL58-BERKURANG!AL58+BERTAMBAH!AJ58</f>
        <v>0</v>
      </c>
      <c r="AK58" s="32">
        <f>'SALDO AWAL'!AM58-BERKURANG!AM58+BERTAMBAH!AK58</f>
        <v>0</v>
      </c>
      <c r="AL58" s="32">
        <f>'SALDO AWAL'!AN58-BERKURANG!AN58+BERTAMBAH!AL58</f>
        <v>0</v>
      </c>
      <c r="AM58" s="32">
        <f>'SALDO AWAL'!AO58-BERKURANG!AO58+BERTAMBAH!AM58</f>
        <v>0</v>
      </c>
      <c r="AN58" s="32">
        <f>'SALDO AWAL'!AP58-BERKURANG!AP58+BERTAMBAH!AN58</f>
        <v>0</v>
      </c>
      <c r="AO58" s="32">
        <f>'SALDO AWAL'!AQ58-BERKURANG!AQ58+BERTAMBAH!AO58</f>
        <v>0</v>
      </c>
      <c r="AP58" s="32">
        <f>'SALDO AWAL'!AR58-BERKURANG!AR58+BERTAMBAH!AP58</f>
        <v>0</v>
      </c>
      <c r="AQ58" s="60">
        <f t="shared" si="3"/>
        <v>1296</v>
      </c>
      <c r="AR58" s="223">
        <f t="shared" si="1"/>
        <v>42812805408</v>
      </c>
      <c r="AS58" s="13"/>
      <c r="AT58" s="14"/>
    </row>
    <row r="59" spans="1:46" ht="12" customHeight="1" x14ac:dyDescent="0.25">
      <c r="A59" s="38" t="s">
        <v>27</v>
      </c>
      <c r="B59" s="39"/>
      <c r="C59" s="39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299"/>
      <c r="O59" s="40"/>
      <c r="P59" s="40"/>
      <c r="Q59" s="40"/>
      <c r="R59" s="40"/>
      <c r="S59" s="40"/>
      <c r="T59" s="299"/>
      <c r="U59" s="40"/>
      <c r="V59" s="40"/>
      <c r="W59" s="40"/>
      <c r="X59" s="299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41"/>
      <c r="AQ59" s="219">
        <f t="shared" si="3"/>
        <v>0</v>
      </c>
      <c r="AR59" s="224"/>
    </row>
    <row r="60" spans="1:46" ht="12" customHeight="1" x14ac:dyDescent="0.25">
      <c r="A60" s="42" t="s">
        <v>76</v>
      </c>
      <c r="B60" s="42"/>
      <c r="C60" s="42"/>
      <c r="D60" s="43">
        <f>SUM(D11:D58)</f>
        <v>432752223823.40002</v>
      </c>
      <c r="E60" s="43"/>
      <c r="F60" s="43">
        <f t="shared" ref="F60:AP60" si="4">SUM(F11:F58)</f>
        <v>23029101638</v>
      </c>
      <c r="G60" s="43"/>
      <c r="H60" s="43">
        <f t="shared" si="4"/>
        <v>81571068398.899994</v>
      </c>
      <c r="I60" s="43"/>
      <c r="J60" s="43">
        <f t="shared" si="4"/>
        <v>11799582440</v>
      </c>
      <c r="K60" s="43"/>
      <c r="L60" s="43">
        <f t="shared" si="4"/>
        <v>5358155860</v>
      </c>
      <c r="M60" s="43"/>
      <c r="N60" s="300">
        <f t="shared" si="4"/>
        <v>112707612111.27</v>
      </c>
      <c r="O60" s="43"/>
      <c r="P60" s="43">
        <f t="shared" si="4"/>
        <v>20241602003.52</v>
      </c>
      <c r="Q60" s="43"/>
      <c r="R60" s="43">
        <f t="shared" si="4"/>
        <v>75121294202.660004</v>
      </c>
      <c r="S60" s="43"/>
      <c r="T60" s="300">
        <f t="shared" si="4"/>
        <v>28377720528.399998</v>
      </c>
      <c r="U60" s="43"/>
      <c r="V60" s="43">
        <f t="shared" si="4"/>
        <v>762318660</v>
      </c>
      <c r="W60" s="43"/>
      <c r="X60" s="300">
        <f t="shared" si="4"/>
        <v>696780273244.48999</v>
      </c>
      <c r="Y60" s="43"/>
      <c r="Z60" s="43">
        <f t="shared" si="4"/>
        <v>8568537426.6099997</v>
      </c>
      <c r="AA60" s="43"/>
      <c r="AB60" s="43">
        <f t="shared" si="4"/>
        <v>1058013742558.9999</v>
      </c>
      <c r="AC60" s="43"/>
      <c r="AD60" s="43">
        <f t="shared" si="4"/>
        <v>158080773968.79999</v>
      </c>
      <c r="AE60" s="43"/>
      <c r="AF60" s="43">
        <f t="shared" si="4"/>
        <v>33854457631</v>
      </c>
      <c r="AG60" s="43"/>
      <c r="AH60" s="43">
        <f t="shared" si="4"/>
        <v>155091897798.97</v>
      </c>
      <c r="AI60" s="43"/>
      <c r="AJ60" s="43">
        <f t="shared" si="4"/>
        <v>43951017966.099998</v>
      </c>
      <c r="AK60" s="43"/>
      <c r="AL60" s="43">
        <f t="shared" si="4"/>
        <v>7230003679</v>
      </c>
      <c r="AM60" s="43"/>
      <c r="AN60" s="43">
        <f t="shared" si="4"/>
        <v>341481300</v>
      </c>
      <c r="AO60" s="43"/>
      <c r="AP60" s="43">
        <f t="shared" si="4"/>
        <v>3774791867.4900017</v>
      </c>
      <c r="AQ60" s="43"/>
      <c r="AR60" s="43">
        <f>SUM(AR11:AR58)</f>
        <v>2957407657107.6099</v>
      </c>
    </row>
    <row r="61" spans="1:46" s="146" customFormat="1" x14ac:dyDescent="0.25">
      <c r="A61" s="287"/>
      <c r="B61" s="287"/>
      <c r="C61" s="287"/>
      <c r="D61" s="288">
        <v>461670553474.09003</v>
      </c>
      <c r="E61" s="288"/>
      <c r="F61" s="289">
        <v>20647495938</v>
      </c>
      <c r="G61" s="289"/>
      <c r="H61" s="289">
        <v>76676989473.899994</v>
      </c>
      <c r="I61" s="289"/>
      <c r="J61" s="289">
        <v>15574128225</v>
      </c>
      <c r="K61" s="289"/>
      <c r="L61" s="289">
        <v>4260374025</v>
      </c>
      <c r="M61" s="289"/>
      <c r="N61" s="301">
        <v>121072170818.53001</v>
      </c>
      <c r="O61" s="289"/>
      <c r="P61" s="289">
        <v>18220857974.52</v>
      </c>
      <c r="Q61" s="289"/>
      <c r="R61" s="289">
        <v>68864750829.679993</v>
      </c>
      <c r="S61" s="289"/>
      <c r="T61" s="301">
        <v>28286244117.600002</v>
      </c>
      <c r="U61" s="289"/>
      <c r="V61" s="289">
        <v>759680660</v>
      </c>
      <c r="W61" s="289"/>
      <c r="X61" s="305">
        <v>704865578571</v>
      </c>
      <c r="Y61" s="288"/>
      <c r="Z61" s="288">
        <v>7662214656.0900002</v>
      </c>
      <c r="AA61" s="288"/>
      <c r="AB61" s="288">
        <v>882382272792.65002</v>
      </c>
      <c r="AC61" s="288"/>
      <c r="AD61" s="288">
        <v>120162547403.84</v>
      </c>
      <c r="AE61" s="288"/>
      <c r="AF61" s="288">
        <v>31337980623</v>
      </c>
      <c r="AG61" s="288"/>
      <c r="AH61" s="288">
        <v>134327106237.5</v>
      </c>
      <c r="AI61" s="288"/>
      <c r="AJ61" s="290">
        <v>43301521912.750008</v>
      </c>
      <c r="AK61" s="290"/>
      <c r="AL61" s="288">
        <v>7950455219.5</v>
      </c>
      <c r="AM61" s="288"/>
      <c r="AN61" s="288">
        <v>358147400</v>
      </c>
      <c r="AO61" s="288"/>
      <c r="AP61" s="288">
        <v>3894525868.2400026</v>
      </c>
      <c r="AQ61" s="288"/>
      <c r="AR61" s="288">
        <v>2752275596220.7798</v>
      </c>
    </row>
    <row r="62" spans="1:46" s="146" customFormat="1" x14ac:dyDescent="0.25">
      <c r="A62" s="291"/>
      <c r="B62" s="291"/>
      <c r="C62" s="291"/>
      <c r="D62" s="292">
        <f>D61-D60</f>
        <v>28918329650.690002</v>
      </c>
      <c r="E62" s="292"/>
      <c r="F62" s="292">
        <f t="shared" ref="F62:AR62" si="5">F61-F60</f>
        <v>-2381605700</v>
      </c>
      <c r="G62" s="292"/>
      <c r="H62" s="292">
        <f t="shared" si="5"/>
        <v>-4894078925</v>
      </c>
      <c r="I62" s="292"/>
      <c r="J62" s="292">
        <f t="shared" si="5"/>
        <v>3774545785</v>
      </c>
      <c r="K62" s="292"/>
      <c r="L62" s="292">
        <f t="shared" si="5"/>
        <v>-1097781835</v>
      </c>
      <c r="M62" s="292"/>
      <c r="N62" s="302">
        <f t="shared" si="5"/>
        <v>8364558707.2600098</v>
      </c>
      <c r="O62" s="292"/>
      <c r="P62" s="292">
        <f t="shared" si="5"/>
        <v>-2020744029</v>
      </c>
      <c r="Q62" s="292"/>
      <c r="R62" s="292">
        <f t="shared" si="5"/>
        <v>-6256543372.980011</v>
      </c>
      <c r="S62" s="292"/>
      <c r="T62" s="302">
        <f t="shared" si="5"/>
        <v>-91476410.799995422</v>
      </c>
      <c r="U62" s="292"/>
      <c r="V62" s="292">
        <f t="shared" si="5"/>
        <v>-2638000</v>
      </c>
      <c r="W62" s="292"/>
      <c r="X62" s="302">
        <f t="shared" si="5"/>
        <v>8085305326.5100098</v>
      </c>
      <c r="Y62" s="292"/>
      <c r="Z62" s="292">
        <f t="shared" si="5"/>
        <v>-906322770.5199995</v>
      </c>
      <c r="AA62" s="292"/>
      <c r="AB62" s="292">
        <f t="shared" si="5"/>
        <v>-175631469766.34985</v>
      </c>
      <c r="AC62" s="292"/>
      <c r="AD62" s="292">
        <f t="shared" si="5"/>
        <v>-37918226564.959991</v>
      </c>
      <c r="AE62" s="292"/>
      <c r="AF62" s="292">
        <f t="shared" si="5"/>
        <v>-2516477008</v>
      </c>
      <c r="AG62" s="292"/>
      <c r="AH62" s="292">
        <f t="shared" si="5"/>
        <v>-20764791561.470001</v>
      </c>
      <c r="AI62" s="292"/>
      <c r="AJ62" s="292">
        <f t="shared" si="5"/>
        <v>-649496053.34999084</v>
      </c>
      <c r="AK62" s="292"/>
      <c r="AL62" s="292">
        <f t="shared" si="5"/>
        <v>720451540.5</v>
      </c>
      <c r="AM62" s="292"/>
      <c r="AN62" s="292">
        <f t="shared" si="5"/>
        <v>16666100</v>
      </c>
      <c r="AO62" s="292"/>
      <c r="AP62" s="292">
        <f t="shared" si="5"/>
        <v>119734000.75000095</v>
      </c>
      <c r="AQ62" s="292"/>
      <c r="AR62" s="292">
        <f t="shared" si="5"/>
        <v>-205132060886.83008</v>
      </c>
    </row>
    <row r="63" spans="1:46" x14ac:dyDescent="0.25">
      <c r="A63" s="48"/>
      <c r="B63" s="48"/>
      <c r="C63" s="48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303"/>
      <c r="O63" s="49"/>
      <c r="P63" s="49"/>
      <c r="Q63" s="49"/>
      <c r="R63" s="49"/>
      <c r="S63" s="49"/>
      <c r="T63" s="303"/>
      <c r="U63" s="49"/>
      <c r="V63" s="49"/>
      <c r="W63" s="49"/>
      <c r="X63" s="303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</row>
    <row r="64" spans="1:46" x14ac:dyDescent="0.25">
      <c r="A64" s="48"/>
      <c r="B64" s="48"/>
      <c r="C64" s="48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303"/>
      <c r="O64" s="49"/>
      <c r="P64" s="49"/>
      <c r="Q64" s="49"/>
      <c r="R64" s="49"/>
      <c r="S64" s="49"/>
      <c r="T64" s="303"/>
      <c r="U64" s="49"/>
      <c r="V64" s="49"/>
      <c r="W64" s="49"/>
      <c r="X64" s="303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</row>
    <row r="65" spans="1:43" x14ac:dyDescent="0.25">
      <c r="A65" s="48"/>
      <c r="B65" s="48"/>
      <c r="C65" s="48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303"/>
      <c r="O65" s="49"/>
      <c r="P65" s="49"/>
      <c r="Q65" s="49"/>
      <c r="R65" s="49"/>
      <c r="S65" s="49"/>
      <c r="T65" s="303"/>
      <c r="U65" s="49"/>
      <c r="V65" s="49"/>
      <c r="W65" s="49"/>
      <c r="X65" s="303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365" t="s">
        <v>77</v>
      </c>
      <c r="AK65" s="365"/>
      <c r="AL65" s="365"/>
      <c r="AM65" s="365"/>
      <c r="AN65" s="365"/>
      <c r="AO65" s="78"/>
      <c r="AP65" s="78"/>
      <c r="AQ65" s="78"/>
    </row>
    <row r="66" spans="1:43" x14ac:dyDescent="0.25">
      <c r="A66" s="48"/>
      <c r="B66" s="48"/>
      <c r="C66" s="48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303"/>
      <c r="O66" s="49"/>
      <c r="P66" s="49"/>
      <c r="Q66" s="49"/>
      <c r="R66" s="49"/>
      <c r="S66" s="49"/>
      <c r="T66" s="303"/>
      <c r="U66" s="49"/>
      <c r="V66" s="49"/>
      <c r="W66" s="49"/>
      <c r="X66" s="303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365" t="s">
        <v>78</v>
      </c>
      <c r="AK66" s="365"/>
      <c r="AL66" s="365"/>
      <c r="AM66" s="365"/>
      <c r="AN66" s="365"/>
      <c r="AO66" s="78"/>
      <c r="AP66" s="78"/>
      <c r="AQ66" s="78"/>
    </row>
    <row r="67" spans="1:43" x14ac:dyDescent="0.25">
      <c r="A67" s="48"/>
      <c r="B67" s="48"/>
      <c r="C67" s="48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303"/>
      <c r="O67" s="49"/>
      <c r="P67" s="49"/>
      <c r="Q67" s="49"/>
      <c r="R67" s="49"/>
      <c r="S67" s="49"/>
      <c r="T67" s="303"/>
      <c r="U67" s="49"/>
      <c r="V67" s="49"/>
      <c r="W67" s="49"/>
      <c r="X67" s="303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51"/>
      <c r="AK67" s="51"/>
      <c r="AL67" s="51"/>
      <c r="AM67" s="51"/>
      <c r="AN67" s="52"/>
      <c r="AO67" s="52"/>
      <c r="AP67" s="52"/>
      <c r="AQ67" s="52"/>
    </row>
    <row r="68" spans="1:43" x14ac:dyDescent="0.25">
      <c r="A68" s="48"/>
      <c r="B68" s="48"/>
      <c r="C68" s="48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303"/>
      <c r="O68" s="49"/>
      <c r="P68" s="49"/>
      <c r="Q68" s="49"/>
      <c r="R68" s="49"/>
      <c r="S68" s="49"/>
      <c r="T68" s="303"/>
      <c r="U68" s="49"/>
      <c r="V68" s="49"/>
      <c r="W68" s="49"/>
      <c r="X68" s="303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1"/>
      <c r="AK68" s="51"/>
      <c r="AL68" s="51"/>
      <c r="AM68" s="51"/>
      <c r="AN68" s="52"/>
      <c r="AO68" s="52"/>
      <c r="AP68" s="52"/>
      <c r="AQ68" s="52"/>
    </row>
    <row r="69" spans="1:43" x14ac:dyDescent="0.25">
      <c r="A69" s="48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303"/>
      <c r="O69" s="49"/>
      <c r="P69" s="49"/>
      <c r="Q69" s="49"/>
      <c r="R69" s="49"/>
      <c r="S69" s="49"/>
      <c r="T69" s="303"/>
      <c r="U69" s="49"/>
      <c r="V69" s="49"/>
      <c r="W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1"/>
      <c r="AK69" s="51"/>
      <c r="AL69" s="51"/>
      <c r="AM69" s="51"/>
      <c r="AN69" s="52"/>
      <c r="AO69" s="52"/>
      <c r="AP69" s="52"/>
      <c r="AQ69" s="52"/>
    </row>
    <row r="70" spans="1:43" x14ac:dyDescent="0.25">
      <c r="A70" s="48"/>
      <c r="B70" s="48"/>
      <c r="C70" s="4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303"/>
      <c r="O70" s="49"/>
      <c r="P70" s="49"/>
      <c r="Q70" s="49"/>
      <c r="R70" s="49"/>
      <c r="S70" s="49"/>
      <c r="T70" s="303"/>
      <c r="U70" s="49"/>
      <c r="V70" s="49"/>
      <c r="W70" s="49"/>
      <c r="X70" s="303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364" t="s">
        <v>79</v>
      </c>
      <c r="AK70" s="364"/>
      <c r="AL70" s="364"/>
      <c r="AM70" s="364"/>
      <c r="AN70" s="364"/>
      <c r="AO70" s="77"/>
      <c r="AP70" s="77"/>
      <c r="AQ70" s="77"/>
    </row>
    <row r="71" spans="1:43" x14ac:dyDescent="0.25">
      <c r="AJ71" s="365" t="s">
        <v>80</v>
      </c>
      <c r="AK71" s="365"/>
      <c r="AL71" s="365"/>
      <c r="AM71" s="365"/>
      <c r="AN71" s="365"/>
      <c r="AO71" s="78"/>
      <c r="AP71" s="78"/>
      <c r="AQ71" s="78"/>
    </row>
    <row r="72" spans="1:43" x14ac:dyDescent="0.25">
      <c r="AJ72" s="365" t="s">
        <v>81</v>
      </c>
      <c r="AK72" s="365"/>
      <c r="AL72" s="365"/>
      <c r="AM72" s="365"/>
      <c r="AN72" s="365"/>
      <c r="AO72" s="78"/>
      <c r="AP72" s="78"/>
      <c r="AQ72" s="78"/>
    </row>
  </sheetData>
  <mergeCells count="36">
    <mergeCell ref="O7:P8"/>
    <mergeCell ref="A3:AR3"/>
    <mergeCell ref="A4:AR4"/>
    <mergeCell ref="A6:A8"/>
    <mergeCell ref="B6:B8"/>
    <mergeCell ref="C6:D8"/>
    <mergeCell ref="F6:V6"/>
    <mergeCell ref="X6:Z6"/>
    <mergeCell ref="AB6:AH6"/>
    <mergeCell ref="E7:F8"/>
    <mergeCell ref="G7:H8"/>
    <mergeCell ref="I7:J8"/>
    <mergeCell ref="K7:L8"/>
    <mergeCell ref="M7:N8"/>
    <mergeCell ref="AA7:AB8"/>
    <mergeCell ref="AJ6:AN6"/>
    <mergeCell ref="AO6:AP6"/>
    <mergeCell ref="AQ6:AQ8"/>
    <mergeCell ref="AR6:AR8"/>
    <mergeCell ref="AO7:AP8"/>
    <mergeCell ref="Q7:R8"/>
    <mergeCell ref="S7:T8"/>
    <mergeCell ref="U7:V8"/>
    <mergeCell ref="W7:X8"/>
    <mergeCell ref="Y7:Z8"/>
    <mergeCell ref="AJ72:AN72"/>
    <mergeCell ref="AC7:AD8"/>
    <mergeCell ref="AE7:AF8"/>
    <mergeCell ref="AG7:AH8"/>
    <mergeCell ref="AI7:AJ8"/>
    <mergeCell ref="AK7:AL8"/>
    <mergeCell ref="AM7:AN8"/>
    <mergeCell ref="AJ65:AN65"/>
    <mergeCell ref="AJ66:AN66"/>
    <mergeCell ref="AJ70:AN70"/>
    <mergeCell ref="AJ71:AN71"/>
  </mergeCells>
  <pageMargins left="1.299212598425197" right="0.78740157480314965" top="0.74803149606299213" bottom="0.74803149606299213" header="0.31496062992125984" footer="0.31496062992125984"/>
  <pageSetup paperSize="5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66"/>
  <sheetViews>
    <sheetView tabSelected="1" topLeftCell="A11" workbookViewId="0">
      <selection activeCell="N33" sqref="N33"/>
    </sheetView>
  </sheetViews>
  <sheetFormatPr defaultRowHeight="15" x14ac:dyDescent="0.25"/>
  <cols>
    <col min="1" max="1" width="7.7109375" customWidth="1"/>
    <col min="2" max="2" width="9.140625" customWidth="1"/>
    <col min="3" max="3" width="8.28515625" customWidth="1"/>
    <col min="4" max="4" width="35.5703125" customWidth="1"/>
    <col min="5" max="5" width="6.28515625" style="149" customWidth="1"/>
    <col min="6" max="6" width="17" style="84" customWidth="1"/>
    <col min="7" max="7" width="7.7109375" style="149" customWidth="1"/>
    <col min="8" max="8" width="13.85546875" style="84" customWidth="1"/>
    <col min="9" max="9" width="7.42578125" style="149" customWidth="1"/>
    <col min="10" max="10" width="13.5703125" customWidth="1"/>
    <col min="11" max="11" width="8.5703125" style="149" customWidth="1"/>
    <col min="12" max="12" width="14.42578125" style="84" customWidth="1"/>
    <col min="13" max="13" width="10" customWidth="1"/>
    <col min="14" max="15" width="15" style="84" customWidth="1"/>
    <col min="16" max="16" width="13.5703125" customWidth="1"/>
    <col min="17" max="17" width="1.85546875" customWidth="1"/>
    <col min="18" max="18" width="15" customWidth="1"/>
    <col min="19" max="19" width="9.5703125" bestFit="1" customWidth="1"/>
    <col min="21" max="21" width="10.42578125" bestFit="1" customWidth="1"/>
    <col min="23" max="23" width="10.42578125" bestFit="1" customWidth="1"/>
    <col min="24" max="24" width="30.42578125" customWidth="1"/>
    <col min="25" max="25" width="9.5703125" bestFit="1" customWidth="1"/>
  </cols>
  <sheetData>
    <row r="1" spans="1:21" x14ac:dyDescent="0.25">
      <c r="A1" s="80" t="s">
        <v>86</v>
      </c>
      <c r="B1" s="81"/>
      <c r="C1" s="80" t="s">
        <v>87</v>
      </c>
      <c r="D1" s="80" t="s">
        <v>88</v>
      </c>
      <c r="E1" s="82"/>
      <c r="F1" s="83"/>
      <c r="G1" s="82"/>
      <c r="H1" s="83"/>
      <c r="I1" s="82"/>
      <c r="J1" s="80"/>
      <c r="K1" s="82"/>
      <c r="L1" s="83"/>
      <c r="M1" s="80"/>
    </row>
    <row r="2" spans="1:21" x14ac:dyDescent="0.25">
      <c r="A2" s="80" t="s">
        <v>89</v>
      </c>
      <c r="B2" s="81"/>
      <c r="C2" s="80" t="s">
        <v>87</v>
      </c>
      <c r="D2" s="80" t="s">
        <v>90</v>
      </c>
      <c r="E2" s="82"/>
      <c r="F2" s="83"/>
      <c r="G2" s="82"/>
      <c r="H2" s="83"/>
      <c r="I2" s="82"/>
      <c r="J2" s="80"/>
      <c r="K2" s="82"/>
      <c r="L2" s="83"/>
      <c r="M2" s="80"/>
    </row>
    <row r="3" spans="1:21" x14ac:dyDescent="0.25">
      <c r="A3" s="418" t="s">
        <v>91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</row>
    <row r="4" spans="1:21" x14ac:dyDescent="0.25">
      <c r="A4" s="419" t="s">
        <v>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</row>
    <row r="5" spans="1:21" x14ac:dyDescent="0.25">
      <c r="A5" s="419" t="s">
        <v>177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</row>
    <row r="6" spans="1:21" ht="15.75" thickBot="1" x14ac:dyDescent="0.3">
      <c r="A6" s="80"/>
      <c r="B6" s="80"/>
      <c r="C6" s="80"/>
      <c r="D6" s="80"/>
      <c r="E6" s="82"/>
      <c r="F6" s="83"/>
      <c r="G6" s="82"/>
      <c r="H6" s="83"/>
      <c r="I6" s="82"/>
      <c r="J6" s="80"/>
      <c r="K6" s="82"/>
      <c r="L6" s="83"/>
      <c r="M6" s="80"/>
    </row>
    <row r="7" spans="1:21" s="88" customFormat="1" ht="13.5" thickBot="1" x14ac:dyDescent="0.3">
      <c r="A7" s="420" t="s">
        <v>2</v>
      </c>
      <c r="B7" s="420" t="s">
        <v>92</v>
      </c>
      <c r="C7" s="85" t="s">
        <v>93</v>
      </c>
      <c r="D7" s="423" t="s">
        <v>94</v>
      </c>
      <c r="E7" s="417" t="s">
        <v>95</v>
      </c>
      <c r="F7" s="412"/>
      <c r="G7" s="417" t="s">
        <v>96</v>
      </c>
      <c r="H7" s="411"/>
      <c r="I7" s="411"/>
      <c r="J7" s="412"/>
      <c r="K7" s="426" t="s">
        <v>176</v>
      </c>
      <c r="L7" s="427"/>
      <c r="M7" s="428" t="s">
        <v>97</v>
      </c>
      <c r="N7" s="86"/>
      <c r="O7" s="86"/>
      <c r="P7" s="87"/>
      <c r="Q7" s="87"/>
    </row>
    <row r="8" spans="1:21" s="88" customFormat="1" ht="13.5" thickBot="1" x14ac:dyDescent="0.3">
      <c r="A8" s="421"/>
      <c r="B8" s="421"/>
      <c r="C8" s="89" t="s">
        <v>98</v>
      </c>
      <c r="D8" s="424"/>
      <c r="E8" s="413" t="s">
        <v>85</v>
      </c>
      <c r="F8" s="415" t="s">
        <v>99</v>
      </c>
      <c r="G8" s="417" t="s">
        <v>100</v>
      </c>
      <c r="H8" s="412"/>
      <c r="I8" s="417" t="s">
        <v>101</v>
      </c>
      <c r="J8" s="412"/>
      <c r="K8" s="413" t="s">
        <v>85</v>
      </c>
      <c r="L8" s="415" t="s">
        <v>99</v>
      </c>
      <c r="M8" s="424"/>
      <c r="N8" s="86"/>
      <c r="O8" s="86"/>
      <c r="P8" s="87"/>
      <c r="Q8" s="87"/>
    </row>
    <row r="9" spans="1:21" s="88" customFormat="1" ht="26.25" thickBot="1" x14ac:dyDescent="0.3">
      <c r="A9" s="422"/>
      <c r="B9" s="422"/>
      <c r="C9" s="90" t="s">
        <v>102</v>
      </c>
      <c r="D9" s="425"/>
      <c r="E9" s="414"/>
      <c r="F9" s="416"/>
      <c r="G9" s="91" t="s">
        <v>85</v>
      </c>
      <c r="H9" s="92" t="s">
        <v>99</v>
      </c>
      <c r="I9" s="91" t="s">
        <v>85</v>
      </c>
      <c r="J9" s="93" t="s">
        <v>99</v>
      </c>
      <c r="K9" s="414"/>
      <c r="L9" s="416"/>
      <c r="M9" s="425"/>
      <c r="N9" s="86" t="s">
        <v>103</v>
      </c>
      <c r="O9" s="86"/>
      <c r="P9" s="86" t="e">
        <f>L16-N9</f>
        <v>#VALUE!</v>
      </c>
      <c r="Q9" s="87"/>
    </row>
    <row r="10" spans="1:21" ht="15.75" thickBot="1" x14ac:dyDescent="0.3">
      <c r="A10" s="94">
        <v>1</v>
      </c>
      <c r="B10" s="95">
        <v>2</v>
      </c>
      <c r="C10" s="95">
        <v>3</v>
      </c>
      <c r="D10" s="95">
        <v>4</v>
      </c>
      <c r="E10" s="96">
        <v>5</v>
      </c>
      <c r="F10" s="98">
        <v>6</v>
      </c>
      <c r="G10" s="96">
        <v>7</v>
      </c>
      <c r="H10" s="97">
        <v>8</v>
      </c>
      <c r="I10" s="96">
        <v>9</v>
      </c>
      <c r="J10" s="95">
        <v>10</v>
      </c>
      <c r="K10" s="96">
        <v>11</v>
      </c>
      <c r="L10" s="98">
        <v>12</v>
      </c>
      <c r="M10" s="99">
        <v>13</v>
      </c>
      <c r="N10" s="86"/>
      <c r="O10" s="86"/>
      <c r="P10" s="87"/>
      <c r="Q10" s="87"/>
    </row>
    <row r="11" spans="1:21" ht="15.75" thickBot="1" x14ac:dyDescent="0.3">
      <c r="A11" s="100"/>
      <c r="B11" s="101"/>
      <c r="C11" s="102"/>
      <c r="D11" s="102" t="s">
        <v>27</v>
      </c>
      <c r="E11" s="103"/>
      <c r="F11" s="104" t="s">
        <v>27</v>
      </c>
      <c r="G11" s="103"/>
      <c r="H11" s="104" t="s">
        <v>27</v>
      </c>
      <c r="I11" s="103"/>
      <c r="J11" s="102" t="s">
        <v>27</v>
      </c>
      <c r="K11" s="103"/>
      <c r="L11" s="104" t="s">
        <v>27</v>
      </c>
      <c r="M11" s="105"/>
      <c r="N11" s="86"/>
      <c r="O11" s="86"/>
      <c r="P11" s="87"/>
      <c r="Q11" s="87"/>
    </row>
    <row r="12" spans="1:21" s="88" customFormat="1" ht="13.5" thickBot="1" x14ac:dyDescent="0.3">
      <c r="A12" s="106">
        <v>1</v>
      </c>
      <c r="B12" s="107">
        <v>1</v>
      </c>
      <c r="C12" s="107">
        <v>1</v>
      </c>
      <c r="D12" s="108" t="s">
        <v>104</v>
      </c>
      <c r="E12" s="109">
        <f>'SALDO AWAL'!E60</f>
        <v>1604</v>
      </c>
      <c r="F12" s="110">
        <f>'SALDO AWAL'!F60</f>
        <v>461670553474.09003</v>
      </c>
      <c r="G12" s="109">
        <f>BERKURANG!E60</f>
        <v>13</v>
      </c>
      <c r="H12" s="109">
        <f>BERKURANG!F60</f>
        <v>38233676832.690002</v>
      </c>
      <c r="I12" s="109">
        <f>BERTAMBAH!C60</f>
        <v>10</v>
      </c>
      <c r="J12" s="109">
        <f>BERTAMBAH!D60</f>
        <v>9315347182</v>
      </c>
      <c r="K12" s="109">
        <f>E12-G12+I12</f>
        <v>1601</v>
      </c>
      <c r="L12" s="110">
        <f>F12-H12+J12</f>
        <v>432752223823.40002</v>
      </c>
      <c r="M12" s="111"/>
      <c r="N12" s="112">
        <v>432628110238.09003</v>
      </c>
      <c r="O12" s="112">
        <f>L12-N12</f>
        <v>124113585.30999756</v>
      </c>
      <c r="P12" s="86">
        <f>L12-N12</f>
        <v>124113585.30999756</v>
      </c>
      <c r="Q12" s="87"/>
      <c r="R12" s="113">
        <f>'[2]Saldo Akir'!F61</f>
        <v>464056982764.09003</v>
      </c>
      <c r="S12" s="113">
        <f>L12-R12</f>
        <v>-31304758940.690002</v>
      </c>
    </row>
    <row r="13" spans="1:21" s="88" customFormat="1" ht="13.5" thickBot="1" x14ac:dyDescent="0.3">
      <c r="A13" s="106">
        <v>2</v>
      </c>
      <c r="B13" s="107">
        <v>2</v>
      </c>
      <c r="C13" s="111"/>
      <c r="D13" s="108" t="s">
        <v>105</v>
      </c>
      <c r="E13" s="109">
        <f t="shared" ref="E13:J13" si="0">SUM(E14:E22)</f>
        <v>132595</v>
      </c>
      <c r="F13" s="110">
        <f t="shared" si="0"/>
        <v>354362692062.22998</v>
      </c>
      <c r="G13" s="109">
        <f t="shared" si="0"/>
        <v>770</v>
      </c>
      <c r="H13" s="109">
        <f t="shared" si="0"/>
        <v>47088576687.659996</v>
      </c>
      <c r="I13" s="109">
        <f t="shared" si="0"/>
        <v>3240</v>
      </c>
      <c r="J13" s="109">
        <f t="shared" si="0"/>
        <v>51694340468.179993</v>
      </c>
      <c r="K13" s="109">
        <f t="shared" ref="K13:K35" si="1">E13-G13+I13</f>
        <v>135065</v>
      </c>
      <c r="L13" s="110">
        <f t="shared" ref="L13:L35" si="2">F13-H13+J13</f>
        <v>358968455842.75</v>
      </c>
      <c r="M13" s="111"/>
      <c r="N13" s="112">
        <v>325327715263.03003</v>
      </c>
      <c r="O13" s="112">
        <f>L13-N13</f>
        <v>33640740579.719971</v>
      </c>
      <c r="P13" s="86">
        <f t="shared" ref="P13:P36" si="3">L13-N13</f>
        <v>33640740579.719971</v>
      </c>
      <c r="Q13" s="87"/>
      <c r="R13" s="113"/>
      <c r="S13" s="113"/>
    </row>
    <row r="14" spans="1:21" s="88" customFormat="1" ht="13.5" thickBot="1" x14ac:dyDescent="0.3">
      <c r="A14" s="114" t="s">
        <v>27</v>
      </c>
      <c r="B14" s="115" t="s">
        <v>27</v>
      </c>
      <c r="C14" s="115">
        <v>2</v>
      </c>
      <c r="D14" s="111" t="s">
        <v>106</v>
      </c>
      <c r="E14" s="116">
        <f>'SALDO AWAL'!G60</f>
        <v>347</v>
      </c>
      <c r="F14" s="117">
        <f>'SALDO AWAL'!H60</f>
        <v>20647495938</v>
      </c>
      <c r="G14" s="116">
        <f>BERKURANG!G60</f>
        <v>1</v>
      </c>
      <c r="H14" s="116">
        <f>BERKURANG!H60</f>
        <v>24850000</v>
      </c>
      <c r="I14" s="116">
        <f>BERTAMBAH!E60</f>
        <v>17</v>
      </c>
      <c r="J14" s="116">
        <f>BERTAMBAH!F60</f>
        <v>2406455700</v>
      </c>
      <c r="K14" s="116">
        <f t="shared" si="1"/>
        <v>363</v>
      </c>
      <c r="L14" s="117">
        <f t="shared" si="2"/>
        <v>23029101638</v>
      </c>
      <c r="M14" s="111"/>
      <c r="N14" s="86"/>
      <c r="O14" s="86"/>
      <c r="P14" s="86">
        <f t="shared" si="3"/>
        <v>23029101638</v>
      </c>
      <c r="Q14" s="87"/>
      <c r="R14" s="113">
        <f>'[2]Saldo Akir'!H61</f>
        <v>16980695828</v>
      </c>
      <c r="S14" s="113">
        <f t="shared" ref="S14:S36" si="4">L14-R14</f>
        <v>6048405810</v>
      </c>
    </row>
    <row r="15" spans="1:21" s="88" customFormat="1" ht="13.5" thickBot="1" x14ac:dyDescent="0.3">
      <c r="A15" s="114" t="s">
        <v>27</v>
      </c>
      <c r="B15" s="115" t="s">
        <v>27</v>
      </c>
      <c r="C15" s="115">
        <v>3</v>
      </c>
      <c r="D15" s="111" t="s">
        <v>107</v>
      </c>
      <c r="E15" s="116">
        <f>'SALDO AWAL'!I60</f>
        <v>2200</v>
      </c>
      <c r="F15" s="117">
        <f>'SALDO AWAL'!J60</f>
        <v>76676989473.899994</v>
      </c>
      <c r="G15" s="116">
        <f>BERKURANG!I60</f>
        <v>258</v>
      </c>
      <c r="H15" s="116">
        <f>BERKURANG!J60</f>
        <v>17868127912</v>
      </c>
      <c r="I15" s="116">
        <f>BERTAMBAH!G60</f>
        <v>205</v>
      </c>
      <c r="J15" s="116">
        <f>BERTAMBAH!H60</f>
        <v>22762206837</v>
      </c>
      <c r="K15" s="116">
        <f t="shared" si="1"/>
        <v>2147</v>
      </c>
      <c r="L15" s="117">
        <f t="shared" si="2"/>
        <v>81571068398.899994</v>
      </c>
      <c r="M15" s="111"/>
      <c r="N15" s="86"/>
      <c r="O15" s="86"/>
      <c r="P15" s="86">
        <f t="shared" si="3"/>
        <v>81571068398.899994</v>
      </c>
      <c r="Q15" s="87"/>
      <c r="R15" s="113">
        <f>'[2]Saldo Akir'!J61</f>
        <v>62678040640</v>
      </c>
      <c r="S15" s="113">
        <f t="shared" si="4"/>
        <v>18893027758.899994</v>
      </c>
      <c r="U15" s="88" t="s">
        <v>108</v>
      </c>
    </row>
    <row r="16" spans="1:21" s="88" customFormat="1" ht="13.5" thickBot="1" x14ac:dyDescent="0.3">
      <c r="A16" s="114" t="s">
        <v>27</v>
      </c>
      <c r="B16" s="115" t="s">
        <v>27</v>
      </c>
      <c r="C16" s="115">
        <v>4</v>
      </c>
      <c r="D16" s="111" t="s">
        <v>109</v>
      </c>
      <c r="E16" s="116">
        <f>'SALDO AWAL'!K60</f>
        <v>2074</v>
      </c>
      <c r="F16" s="117">
        <f>'SALDO AWAL'!L60</f>
        <v>15574128225</v>
      </c>
      <c r="G16" s="116">
        <f>BERKURANG!K60</f>
        <v>9</v>
      </c>
      <c r="H16" s="116">
        <f>BERKURANG!L60</f>
        <v>4406285835</v>
      </c>
      <c r="I16" s="116">
        <f>BERTAMBAH!I60</f>
        <v>83</v>
      </c>
      <c r="J16" s="116">
        <f>BERTAMBAH!J60</f>
        <v>631740050</v>
      </c>
      <c r="K16" s="116">
        <f t="shared" si="1"/>
        <v>2148</v>
      </c>
      <c r="L16" s="117">
        <f t="shared" si="2"/>
        <v>11799582440</v>
      </c>
      <c r="M16" s="111"/>
      <c r="N16" s="86"/>
      <c r="O16" s="86"/>
      <c r="P16" s="86">
        <f t="shared" si="3"/>
        <v>11799582440</v>
      </c>
      <c r="Q16" s="87"/>
      <c r="R16" s="113">
        <f>'[2]Saldo Akir'!L61</f>
        <v>14487929425</v>
      </c>
      <c r="S16" s="113">
        <f t="shared" si="4"/>
        <v>-2688346985</v>
      </c>
      <c r="U16" s="88" t="s">
        <v>110</v>
      </c>
    </row>
    <row r="17" spans="1:22" s="88" customFormat="1" ht="13.5" thickBot="1" x14ac:dyDescent="0.3">
      <c r="A17" s="114" t="s">
        <v>27</v>
      </c>
      <c r="B17" s="115" t="s">
        <v>27</v>
      </c>
      <c r="C17" s="115">
        <v>5</v>
      </c>
      <c r="D17" s="111" t="s">
        <v>111</v>
      </c>
      <c r="E17" s="116">
        <f>'SALDO AWAL'!M60</f>
        <v>521</v>
      </c>
      <c r="F17" s="117">
        <f>'SALDO AWAL'!N60</f>
        <v>4260374025</v>
      </c>
      <c r="G17" s="116">
        <f>BERKURANG!M60</f>
        <v>1</v>
      </c>
      <c r="H17" s="116">
        <f>BERKURANG!N60</f>
        <v>268245000</v>
      </c>
      <c r="I17" s="116">
        <f>BERTAMBAH!K60</f>
        <v>92</v>
      </c>
      <c r="J17" s="116">
        <f>BERTAMBAH!L60</f>
        <v>1366026835</v>
      </c>
      <c r="K17" s="116">
        <f t="shared" si="1"/>
        <v>612</v>
      </c>
      <c r="L17" s="117">
        <f t="shared" si="2"/>
        <v>5358155860</v>
      </c>
      <c r="M17" s="111"/>
      <c r="N17" s="86"/>
      <c r="O17" s="86"/>
      <c r="P17" s="86">
        <f t="shared" si="3"/>
        <v>5358155860</v>
      </c>
      <c r="Q17" s="87"/>
      <c r="R17" s="113">
        <f>'[2]Saldo Akir'!N61</f>
        <v>3853661925</v>
      </c>
      <c r="S17" s="113">
        <f t="shared" si="4"/>
        <v>1504493935</v>
      </c>
      <c r="U17" s="88" t="s">
        <v>112</v>
      </c>
    </row>
    <row r="18" spans="1:22" s="88" customFormat="1" ht="13.5" thickBot="1" x14ac:dyDescent="0.3">
      <c r="A18" s="114" t="s">
        <v>27</v>
      </c>
      <c r="B18" s="115" t="s">
        <v>27</v>
      </c>
      <c r="C18" s="115">
        <v>6</v>
      </c>
      <c r="D18" s="111" t="s">
        <v>113</v>
      </c>
      <c r="E18" s="116">
        <f>'SALDO AWAL'!O60</f>
        <v>97286</v>
      </c>
      <c r="F18" s="117">
        <f>'SALDO AWAL'!P60</f>
        <v>121072170818.53001</v>
      </c>
      <c r="G18" s="116">
        <f>BERKURANG!O60</f>
        <v>455</v>
      </c>
      <c r="H18" s="116">
        <f>BERKURANG!P60</f>
        <v>21861615597.459999</v>
      </c>
      <c r="I18" s="116">
        <f>BERTAMBAH!M60</f>
        <v>2220</v>
      </c>
      <c r="J18" s="116">
        <f>BERTAMBAH!N60</f>
        <v>13497056890.200001</v>
      </c>
      <c r="K18" s="116">
        <f t="shared" si="1"/>
        <v>99051</v>
      </c>
      <c r="L18" s="117">
        <f t="shared" si="2"/>
        <v>112707612111.27</v>
      </c>
      <c r="M18" s="111"/>
      <c r="N18" s="86"/>
      <c r="O18" s="86"/>
      <c r="P18" s="86">
        <f t="shared" si="3"/>
        <v>112707612111.27</v>
      </c>
      <c r="Q18" s="87"/>
      <c r="R18" s="113">
        <f>'[2]Saldo Akir'!P61</f>
        <v>103543564286.86002</v>
      </c>
      <c r="S18" s="113">
        <f t="shared" si="4"/>
        <v>9164047824.4099884</v>
      </c>
      <c r="U18" s="88">
        <v>-218878000</v>
      </c>
      <c r="V18" s="88" t="s">
        <v>114</v>
      </c>
    </row>
    <row r="19" spans="1:22" s="88" customFormat="1" ht="13.5" thickBot="1" x14ac:dyDescent="0.3">
      <c r="A19" s="114" t="s">
        <v>27</v>
      </c>
      <c r="B19" s="115" t="s">
        <v>27</v>
      </c>
      <c r="C19" s="115">
        <v>7</v>
      </c>
      <c r="D19" s="111" t="s">
        <v>115</v>
      </c>
      <c r="E19" s="116">
        <f>'SALDO AWAL'!Q60</f>
        <v>2821</v>
      </c>
      <c r="F19" s="117">
        <f>'SALDO AWAL'!R60</f>
        <v>18220857974.52</v>
      </c>
      <c r="G19" s="116">
        <f>BERKURANG!Q60</f>
        <v>42</v>
      </c>
      <c r="H19" s="116">
        <f>BERKURANG!R60</f>
        <v>716312750</v>
      </c>
      <c r="I19" s="116">
        <f>BERTAMBAH!O60</f>
        <v>183</v>
      </c>
      <c r="J19" s="116">
        <f>BERTAMBAH!P60</f>
        <v>2737056779</v>
      </c>
      <c r="K19" s="116">
        <f t="shared" si="1"/>
        <v>2962</v>
      </c>
      <c r="L19" s="117">
        <f t="shared" si="2"/>
        <v>20241602003.52</v>
      </c>
      <c r="M19" s="111"/>
      <c r="N19" s="86"/>
      <c r="O19" s="86"/>
      <c r="P19" s="86">
        <f t="shared" si="3"/>
        <v>20241602003.52</v>
      </c>
      <c r="Q19" s="87"/>
      <c r="R19" s="113">
        <f>'[2]Saldo Akir'!R61</f>
        <v>15136592805.619999</v>
      </c>
      <c r="S19" s="113">
        <f t="shared" si="4"/>
        <v>5105009197.9000015</v>
      </c>
    </row>
    <row r="20" spans="1:22" s="88" customFormat="1" ht="13.5" thickBot="1" x14ac:dyDescent="0.3">
      <c r="A20" s="114" t="s">
        <v>27</v>
      </c>
      <c r="B20" s="115" t="s">
        <v>27</v>
      </c>
      <c r="C20" s="115">
        <v>8</v>
      </c>
      <c r="D20" s="111" t="s">
        <v>116</v>
      </c>
      <c r="E20" s="116">
        <f>'SALDO AWAL'!S60</f>
        <v>16830</v>
      </c>
      <c r="F20" s="117">
        <f>'SALDO AWAL'!T60</f>
        <v>68864750829.679993</v>
      </c>
      <c r="G20" s="116">
        <f>BERKURANG!S60</f>
        <v>0</v>
      </c>
      <c r="H20" s="116">
        <f>BERKURANG!T60</f>
        <v>0</v>
      </c>
      <c r="I20" s="116">
        <f>BERTAMBAH!Q60</f>
        <v>395</v>
      </c>
      <c r="J20" s="116">
        <f>BERTAMBAH!R60</f>
        <v>6256543372.9799995</v>
      </c>
      <c r="K20" s="116">
        <f t="shared" si="1"/>
        <v>17225</v>
      </c>
      <c r="L20" s="117">
        <f t="shared" si="2"/>
        <v>75121294202.659988</v>
      </c>
      <c r="M20" s="111"/>
      <c r="N20" s="86"/>
      <c r="O20" s="86"/>
      <c r="P20" s="86">
        <f t="shared" si="3"/>
        <v>75121294202.659988</v>
      </c>
      <c r="Q20" s="87"/>
      <c r="R20" s="113">
        <f>'[2]Saldo Akir'!T61</f>
        <v>41598631083.5</v>
      </c>
      <c r="S20" s="113">
        <f t="shared" si="4"/>
        <v>33522663119.159988</v>
      </c>
    </row>
    <row r="21" spans="1:22" s="88" customFormat="1" ht="13.5" thickBot="1" x14ac:dyDescent="0.3">
      <c r="A21" s="114" t="s">
        <v>27</v>
      </c>
      <c r="B21" s="115" t="s">
        <v>27</v>
      </c>
      <c r="C21" s="115">
        <v>9</v>
      </c>
      <c r="D21" s="111" t="s">
        <v>117</v>
      </c>
      <c r="E21" s="116">
        <f>'SALDO AWAL'!U60</f>
        <v>9987</v>
      </c>
      <c r="F21" s="117">
        <f>'SALDO AWAL'!V60</f>
        <v>28286244117.600002</v>
      </c>
      <c r="G21" s="116">
        <f>BERKURANG!U60</f>
        <v>3</v>
      </c>
      <c r="H21" s="116">
        <f>BERKURANG!V60</f>
        <v>1899368593.2</v>
      </c>
      <c r="I21" s="116">
        <f>BERTAMBAH!S60</f>
        <v>38</v>
      </c>
      <c r="J21" s="116">
        <f>BERTAMBAH!T60</f>
        <v>1990845004</v>
      </c>
      <c r="K21" s="116">
        <f t="shared" si="1"/>
        <v>10022</v>
      </c>
      <c r="L21" s="117">
        <f t="shared" si="2"/>
        <v>28377720528.400002</v>
      </c>
      <c r="M21" s="111"/>
      <c r="N21" s="86"/>
      <c r="O21" s="86"/>
      <c r="P21" s="86">
        <f t="shared" si="3"/>
        <v>28377720528.400002</v>
      </c>
      <c r="Q21" s="87"/>
      <c r="R21" s="113">
        <f>'[2]Saldo Akir'!V61</f>
        <v>22797080493.16</v>
      </c>
      <c r="S21" s="113">
        <f t="shared" si="4"/>
        <v>5580640035.2400017</v>
      </c>
      <c r="U21" s="88" t="s">
        <v>112</v>
      </c>
    </row>
    <row r="22" spans="1:22" s="88" customFormat="1" ht="13.5" thickBot="1" x14ac:dyDescent="0.3">
      <c r="A22" s="114" t="s">
        <v>27</v>
      </c>
      <c r="B22" s="115" t="s">
        <v>27</v>
      </c>
      <c r="C22" s="115">
        <v>10</v>
      </c>
      <c r="D22" s="111" t="s">
        <v>118</v>
      </c>
      <c r="E22" s="116">
        <f>'SALDO AWAL'!W60</f>
        <v>529</v>
      </c>
      <c r="F22" s="117">
        <f>'SALDO AWAL'!X60</f>
        <v>759680660</v>
      </c>
      <c r="G22" s="116">
        <f>BERKURANG!W60</f>
        <v>1</v>
      </c>
      <c r="H22" s="116">
        <f>BERKURANG!X60</f>
        <v>43771000</v>
      </c>
      <c r="I22" s="116">
        <f>BERTAMBAH!U60</f>
        <v>7</v>
      </c>
      <c r="J22" s="116">
        <f>BERTAMBAH!V60</f>
        <v>46409000</v>
      </c>
      <c r="K22" s="116">
        <f t="shared" si="1"/>
        <v>535</v>
      </c>
      <c r="L22" s="117">
        <f t="shared" si="2"/>
        <v>762318660</v>
      </c>
      <c r="M22" s="111"/>
      <c r="N22" s="86"/>
      <c r="O22" s="86"/>
      <c r="P22" s="86">
        <f t="shared" si="3"/>
        <v>762318660</v>
      </c>
      <c r="Q22" s="87"/>
      <c r="R22" s="113">
        <f>'[2]Saldo Akir'!X61</f>
        <v>632977860</v>
      </c>
      <c r="S22" s="113">
        <f t="shared" si="4"/>
        <v>129340800</v>
      </c>
    </row>
    <row r="23" spans="1:22" s="88" customFormat="1" ht="13.5" thickBot="1" x14ac:dyDescent="0.3">
      <c r="A23" s="114">
        <v>3</v>
      </c>
      <c r="B23" s="107">
        <v>3</v>
      </c>
      <c r="C23" s="111"/>
      <c r="D23" s="108" t="s">
        <v>119</v>
      </c>
      <c r="E23" s="109">
        <f t="shared" ref="E23:L23" si="5">SUM(E24:E25)</f>
        <v>5720</v>
      </c>
      <c r="F23" s="110">
        <f t="shared" si="5"/>
        <v>712527793227.08997</v>
      </c>
      <c r="G23" s="109">
        <f t="shared" si="5"/>
        <v>139</v>
      </c>
      <c r="H23" s="109">
        <f t="shared" si="5"/>
        <v>125175142891.27</v>
      </c>
      <c r="I23" s="109">
        <f t="shared" si="5"/>
        <v>406</v>
      </c>
      <c r="J23" s="109">
        <f t="shared" si="5"/>
        <v>117996160335.28</v>
      </c>
      <c r="K23" s="109">
        <f t="shared" si="5"/>
        <v>5987</v>
      </c>
      <c r="L23" s="110">
        <f t="shared" si="5"/>
        <v>705348810671.09998</v>
      </c>
      <c r="M23" s="111"/>
      <c r="N23" s="112">
        <v>625265177950.31006</v>
      </c>
      <c r="O23" s="112">
        <f>L23-N23</f>
        <v>80083632720.789917</v>
      </c>
      <c r="P23" s="86">
        <f t="shared" si="3"/>
        <v>80083632720.789917</v>
      </c>
      <c r="Q23" s="87"/>
      <c r="R23" s="113"/>
      <c r="S23" s="113"/>
    </row>
    <row r="24" spans="1:22" s="88" customFormat="1" ht="13.5" thickBot="1" x14ac:dyDescent="0.3">
      <c r="A24" s="114" t="s">
        <v>27</v>
      </c>
      <c r="B24" s="115" t="s">
        <v>27</v>
      </c>
      <c r="C24" s="115">
        <v>11</v>
      </c>
      <c r="D24" s="111" t="s">
        <v>120</v>
      </c>
      <c r="E24" s="116">
        <f>'SALDO AWAL'!Y60</f>
        <v>4862</v>
      </c>
      <c r="F24" s="117">
        <f>'SALDO AWAL'!Z60</f>
        <v>704865578571</v>
      </c>
      <c r="G24" s="116">
        <f>BERKURANG!Y60</f>
        <v>139</v>
      </c>
      <c r="H24" s="116">
        <f>BERKURANG!Z60</f>
        <v>125175142891.27</v>
      </c>
      <c r="I24" s="116">
        <f>BERTAMBAH!W60</f>
        <v>234</v>
      </c>
      <c r="J24" s="116">
        <f>BERTAMBAH!X60</f>
        <v>117089837564.75999</v>
      </c>
      <c r="K24" s="116">
        <f t="shared" si="1"/>
        <v>4957</v>
      </c>
      <c r="L24" s="117">
        <f t="shared" si="2"/>
        <v>696780273244.48999</v>
      </c>
      <c r="M24" s="111"/>
      <c r="N24" s="86"/>
      <c r="O24" s="86"/>
      <c r="P24" s="86">
        <f t="shared" si="3"/>
        <v>696780273244.48999</v>
      </c>
      <c r="Q24" s="87"/>
      <c r="R24" s="113">
        <f>'[2]Saldo Akir'!Z61</f>
        <v>573405807575.15002</v>
      </c>
      <c r="S24" s="113">
        <f t="shared" si="4"/>
        <v>123374465669.33997</v>
      </c>
    </row>
    <row r="25" spans="1:22" s="88" customFormat="1" ht="13.5" thickBot="1" x14ac:dyDescent="0.3">
      <c r="A25" s="114" t="s">
        <v>27</v>
      </c>
      <c r="B25" s="115" t="s">
        <v>27</v>
      </c>
      <c r="C25" s="115">
        <v>12</v>
      </c>
      <c r="D25" s="111" t="s">
        <v>121</v>
      </c>
      <c r="E25" s="116">
        <f>'SALDO AWAL'!AA60</f>
        <v>858</v>
      </c>
      <c r="F25" s="117">
        <f>'SALDO AWAL'!AB60</f>
        <v>7662214656.0900002</v>
      </c>
      <c r="G25" s="116">
        <f>BERKURANG!AA60</f>
        <v>0</v>
      </c>
      <c r="H25" s="116">
        <f>BERKURANG!AB60</f>
        <v>0</v>
      </c>
      <c r="I25" s="116">
        <f>BERTAMBAH!Y60</f>
        <v>172</v>
      </c>
      <c r="J25" s="116">
        <f>BERTAMBAH!Z60</f>
        <v>906322770.51999998</v>
      </c>
      <c r="K25" s="116">
        <f t="shared" si="1"/>
        <v>1030</v>
      </c>
      <c r="L25" s="117">
        <f t="shared" si="2"/>
        <v>8568537426.6100006</v>
      </c>
      <c r="M25" s="111"/>
      <c r="N25" s="86"/>
      <c r="O25" s="86"/>
      <c r="P25" s="86">
        <f t="shared" si="3"/>
        <v>8568537426.6100006</v>
      </c>
      <c r="Q25" s="87"/>
      <c r="R25" s="113">
        <f>'[2]Saldo Akir'!AB61</f>
        <v>7075186324.0900002</v>
      </c>
      <c r="S25" s="113">
        <f t="shared" si="4"/>
        <v>1493351102.5200005</v>
      </c>
    </row>
    <row r="26" spans="1:22" s="88" customFormat="1" ht="13.5" thickBot="1" x14ac:dyDescent="0.3">
      <c r="A26" s="114">
        <v>4</v>
      </c>
      <c r="B26" s="107">
        <v>4</v>
      </c>
      <c r="C26" s="111"/>
      <c r="D26" s="108" t="s">
        <v>122</v>
      </c>
      <c r="E26" s="109">
        <f t="shared" ref="E26:J26" si="6">SUM(E27:E30)</f>
        <v>4368</v>
      </c>
      <c r="F26" s="110">
        <f t="shared" si="6"/>
        <v>1168209907056.5898</v>
      </c>
      <c r="G26" s="109">
        <f t="shared" si="6"/>
        <v>59</v>
      </c>
      <c r="H26" s="109">
        <f t="shared" si="6"/>
        <v>49570005116.990005</v>
      </c>
      <c r="I26" s="109">
        <f t="shared" si="6"/>
        <v>1263</v>
      </c>
      <c r="J26" s="109">
        <f t="shared" si="6"/>
        <v>286400970018.16998</v>
      </c>
      <c r="K26" s="109">
        <f t="shared" si="1"/>
        <v>5572</v>
      </c>
      <c r="L26" s="110">
        <f t="shared" si="2"/>
        <v>1405040871957.7698</v>
      </c>
      <c r="M26" s="111"/>
      <c r="N26" s="112">
        <v>1167469351256.5901</v>
      </c>
      <c r="O26" s="112">
        <f>L26-N26</f>
        <v>237571520701.17969</v>
      </c>
      <c r="P26" s="86">
        <f t="shared" si="3"/>
        <v>237571520701.17969</v>
      </c>
      <c r="Q26" s="87"/>
      <c r="R26" s="113"/>
      <c r="S26" s="113"/>
    </row>
    <row r="27" spans="1:22" s="88" customFormat="1" ht="13.5" thickBot="1" x14ac:dyDescent="0.3">
      <c r="A27" s="114" t="s">
        <v>27</v>
      </c>
      <c r="B27" s="115" t="s">
        <v>27</v>
      </c>
      <c r="C27" s="115">
        <v>13</v>
      </c>
      <c r="D27" s="111" t="s">
        <v>123</v>
      </c>
      <c r="E27" s="116">
        <f>'SALDO AWAL'!AC60</f>
        <v>2142</v>
      </c>
      <c r="F27" s="150">
        <f>'SALDO AWAL'!AD60</f>
        <v>882382272792.25</v>
      </c>
      <c r="G27" s="116">
        <f>BERKURANG!AC60</f>
        <v>17</v>
      </c>
      <c r="H27" s="116">
        <f>BERKURANG!AD60</f>
        <v>44582176848.050003</v>
      </c>
      <c r="I27" s="116">
        <f>BERTAMBAH!AA60</f>
        <v>907</v>
      </c>
      <c r="J27" s="116">
        <f>BERTAMBAH!AB60</f>
        <v>220213646614.79999</v>
      </c>
      <c r="K27" s="116">
        <f t="shared" si="1"/>
        <v>3032</v>
      </c>
      <c r="L27" s="117">
        <f t="shared" si="2"/>
        <v>1058013742559</v>
      </c>
      <c r="M27" s="111"/>
      <c r="N27" s="86"/>
      <c r="O27" s="86"/>
      <c r="P27" s="86">
        <f t="shared" si="3"/>
        <v>1058013742559</v>
      </c>
      <c r="Q27" s="87"/>
      <c r="R27" s="113">
        <f>'[2]Saldo Akir'!AD61</f>
        <v>580246757160.85999</v>
      </c>
      <c r="S27" s="113">
        <f t="shared" si="4"/>
        <v>477766985398.14001</v>
      </c>
    </row>
    <row r="28" spans="1:22" s="88" customFormat="1" ht="13.5" thickBot="1" x14ac:dyDescent="0.3">
      <c r="A28" s="114" t="s">
        <v>27</v>
      </c>
      <c r="B28" s="115" t="s">
        <v>27</v>
      </c>
      <c r="C28" s="115">
        <v>14</v>
      </c>
      <c r="D28" s="111" t="s">
        <v>124</v>
      </c>
      <c r="E28" s="116">
        <f>'SALDO AWAL'!AE60</f>
        <v>934</v>
      </c>
      <c r="F28" s="117">
        <f>'SALDO AWAL'!AF60</f>
        <v>120162547403.84</v>
      </c>
      <c r="G28" s="116">
        <f>BERKURANG!AE60</f>
        <v>19</v>
      </c>
      <c r="H28" s="116">
        <f>BERKURANG!AF60</f>
        <v>4215235033.9400001</v>
      </c>
      <c r="I28" s="116">
        <f>BERTAMBAH!AC60</f>
        <v>204</v>
      </c>
      <c r="J28" s="116">
        <f>BERTAMBAH!AD60</f>
        <v>42133461598.900002</v>
      </c>
      <c r="K28" s="116">
        <f t="shared" si="1"/>
        <v>1119</v>
      </c>
      <c r="L28" s="117">
        <f t="shared" si="2"/>
        <v>158080773968.79999</v>
      </c>
      <c r="M28" s="111"/>
      <c r="N28" s="86"/>
      <c r="O28" s="86"/>
      <c r="P28" s="86">
        <f t="shared" si="3"/>
        <v>158080773968.79999</v>
      </c>
      <c r="Q28" s="87"/>
      <c r="R28" s="113">
        <f>'[2]Saldo Akir'!AF61</f>
        <v>61335539629</v>
      </c>
      <c r="S28" s="113">
        <f t="shared" si="4"/>
        <v>96745234339.799988</v>
      </c>
    </row>
    <row r="29" spans="1:22" s="88" customFormat="1" ht="13.5" thickBot="1" x14ac:dyDescent="0.3">
      <c r="A29" s="114" t="s">
        <v>27</v>
      </c>
      <c r="B29" s="115" t="s">
        <v>27</v>
      </c>
      <c r="C29" s="115">
        <v>15</v>
      </c>
      <c r="D29" s="111" t="s">
        <v>125</v>
      </c>
      <c r="E29" s="116">
        <f>'SALDO AWAL'!AG60</f>
        <v>380</v>
      </c>
      <c r="F29" s="117">
        <f>'SALDO AWAL'!AH60</f>
        <v>31337980623</v>
      </c>
      <c r="G29" s="116">
        <f>BERKURANG!AG60</f>
        <v>3</v>
      </c>
      <c r="H29" s="116">
        <f>BERKURANG!AH60</f>
        <v>147366000</v>
      </c>
      <c r="I29" s="116">
        <f>BERTAMBAH!AE60</f>
        <v>24</v>
      </c>
      <c r="J29" s="116">
        <f>BERTAMBAH!AF60</f>
        <v>2663843008</v>
      </c>
      <c r="K29" s="116">
        <f t="shared" si="1"/>
        <v>401</v>
      </c>
      <c r="L29" s="117">
        <f t="shared" si="2"/>
        <v>33854457631</v>
      </c>
      <c r="M29" s="111"/>
      <c r="N29" s="86"/>
      <c r="O29" s="86"/>
      <c r="P29" s="86">
        <f t="shared" si="3"/>
        <v>33854457631</v>
      </c>
      <c r="Q29" s="87"/>
      <c r="R29" s="113">
        <f>'[2]Saldo Akir'!AH61</f>
        <v>11542862573</v>
      </c>
      <c r="S29" s="113">
        <f t="shared" si="4"/>
        <v>22311595058</v>
      </c>
    </row>
    <row r="30" spans="1:22" s="88" customFormat="1" ht="13.5" thickBot="1" x14ac:dyDescent="0.3">
      <c r="A30" s="114" t="s">
        <v>27</v>
      </c>
      <c r="B30" s="115" t="s">
        <v>27</v>
      </c>
      <c r="C30" s="115">
        <v>16</v>
      </c>
      <c r="D30" s="111" t="s">
        <v>126</v>
      </c>
      <c r="E30" s="116">
        <f>'SALDO AWAL'!AI60</f>
        <v>912</v>
      </c>
      <c r="F30" s="117">
        <f>'SALDO AWAL'!AJ60</f>
        <v>134327106237.5</v>
      </c>
      <c r="G30" s="116">
        <f>BERKURANG!AI60</f>
        <v>20</v>
      </c>
      <c r="H30" s="116">
        <f>BERKURANG!AJ60</f>
        <v>625227235</v>
      </c>
      <c r="I30" s="116">
        <f>BERTAMBAH!AG60</f>
        <v>128</v>
      </c>
      <c r="J30" s="116">
        <f>BERTAMBAH!AH60</f>
        <v>21390018796.470001</v>
      </c>
      <c r="K30" s="116">
        <f t="shared" si="1"/>
        <v>1020</v>
      </c>
      <c r="L30" s="117">
        <f t="shared" si="2"/>
        <v>155091897798.97</v>
      </c>
      <c r="M30" s="111"/>
      <c r="N30" s="86"/>
      <c r="O30" s="86"/>
      <c r="P30" s="86">
        <f t="shared" si="3"/>
        <v>155091897798.97</v>
      </c>
      <c r="Q30" s="87"/>
      <c r="R30" s="113">
        <f>'[2]Saldo Akir'!AJ61</f>
        <v>96466229857.380005</v>
      </c>
      <c r="S30" s="113">
        <f t="shared" si="4"/>
        <v>58625667941.589996</v>
      </c>
    </row>
    <row r="31" spans="1:22" s="88" customFormat="1" ht="13.5" thickBot="1" x14ac:dyDescent="0.3">
      <c r="A31" s="114">
        <v>5</v>
      </c>
      <c r="B31" s="107">
        <v>5</v>
      </c>
      <c r="C31" s="111"/>
      <c r="D31" s="108" t="s">
        <v>127</v>
      </c>
      <c r="E31" s="109">
        <f t="shared" ref="E31:L31" si="7">SUM(E32:E34)</f>
        <v>213755</v>
      </c>
      <c r="F31" s="110">
        <f t="shared" si="7"/>
        <v>51610124532.5</v>
      </c>
      <c r="G31" s="109">
        <f t="shared" si="7"/>
        <v>0</v>
      </c>
      <c r="H31" s="109">
        <f t="shared" si="7"/>
        <v>9552257550.4099998</v>
      </c>
      <c r="I31" s="109">
        <f t="shared" si="7"/>
        <v>6</v>
      </c>
      <c r="J31" s="109">
        <f t="shared" si="7"/>
        <v>9464635963.0099983</v>
      </c>
      <c r="K31" s="109">
        <f t="shared" si="7"/>
        <v>213761</v>
      </c>
      <c r="L31" s="110">
        <f t="shared" si="7"/>
        <v>51522502945.099998</v>
      </c>
      <c r="M31" s="111"/>
      <c r="N31" s="112">
        <v>42481708982.099998</v>
      </c>
      <c r="O31" s="112">
        <f>L31-N31</f>
        <v>9040793963</v>
      </c>
      <c r="P31" s="86">
        <f t="shared" si="3"/>
        <v>9040793963</v>
      </c>
      <c r="Q31" s="87"/>
      <c r="R31" s="113"/>
      <c r="S31" s="113"/>
    </row>
    <row r="32" spans="1:22" s="88" customFormat="1" ht="13.5" thickBot="1" x14ac:dyDescent="0.3">
      <c r="A32" s="114" t="s">
        <v>27</v>
      </c>
      <c r="B32" s="115" t="s">
        <v>27</v>
      </c>
      <c r="C32" s="115">
        <v>17</v>
      </c>
      <c r="D32" s="111" t="s">
        <v>128</v>
      </c>
      <c r="E32" s="116">
        <f>'SALDO AWAL'!AK60</f>
        <v>212103</v>
      </c>
      <c r="F32" s="117">
        <f>'SALDO AWAL'!AL60</f>
        <v>43301521913</v>
      </c>
      <c r="G32" s="116">
        <f>BERKURANG!AK60</f>
        <v>0</v>
      </c>
      <c r="H32" s="116">
        <f>BERKURANG!AL60</f>
        <v>7619891369.9099998</v>
      </c>
      <c r="I32" s="116">
        <f>BERTAMBAH!AI60</f>
        <v>1</v>
      </c>
      <c r="J32" s="116">
        <f>BERTAMBAH!AJ60</f>
        <v>8269387423.0099993</v>
      </c>
      <c r="K32" s="116">
        <f t="shared" si="1"/>
        <v>212104</v>
      </c>
      <c r="L32" s="117">
        <f t="shared" si="2"/>
        <v>43951017966.099998</v>
      </c>
      <c r="M32" s="111"/>
      <c r="N32" s="86"/>
      <c r="O32" s="86"/>
      <c r="P32" s="86">
        <f t="shared" si="3"/>
        <v>43951017966.099998</v>
      </c>
      <c r="Q32" s="87"/>
      <c r="R32" s="113">
        <f>'[2]Saldo Akir'!AL61</f>
        <v>39463299576.300003</v>
      </c>
      <c r="S32" s="113">
        <f t="shared" si="4"/>
        <v>4487718389.7999954</v>
      </c>
    </row>
    <row r="33" spans="1:32" s="88" customFormat="1" ht="13.5" thickBot="1" x14ac:dyDescent="0.3">
      <c r="A33" s="114" t="s">
        <v>27</v>
      </c>
      <c r="B33" s="115" t="s">
        <v>27</v>
      </c>
      <c r="C33" s="115">
        <v>18</v>
      </c>
      <c r="D33" s="111" t="s">
        <v>129</v>
      </c>
      <c r="E33" s="116">
        <f>'SALDO AWAL'!AM60</f>
        <v>1647</v>
      </c>
      <c r="F33" s="117">
        <f>'SALDO AWAL'!AN60</f>
        <v>7950455219.5</v>
      </c>
      <c r="G33" s="116">
        <f>BERKURANG!AM60</f>
        <v>0</v>
      </c>
      <c r="H33" s="116">
        <f>BERKURANG!AN60</f>
        <v>1915700080.5</v>
      </c>
      <c r="I33" s="116">
        <f>BERTAMBAH!AK60</f>
        <v>5</v>
      </c>
      <c r="J33" s="116">
        <f>BERTAMBAH!AL60</f>
        <v>1195248540</v>
      </c>
      <c r="K33" s="116">
        <f t="shared" si="1"/>
        <v>1652</v>
      </c>
      <c r="L33" s="117">
        <f t="shared" si="2"/>
        <v>7230003679</v>
      </c>
      <c r="M33" s="111"/>
      <c r="N33" s="86"/>
      <c r="O33" s="86"/>
      <c r="P33" s="86">
        <f t="shared" si="3"/>
        <v>7230003679</v>
      </c>
      <c r="Q33" s="87"/>
      <c r="R33" s="113">
        <f>'[2]Saldo Akir'!AN61</f>
        <v>6231758567.5</v>
      </c>
      <c r="S33" s="113">
        <f t="shared" si="4"/>
        <v>998245111.5</v>
      </c>
      <c r="U33" s="88" t="s">
        <v>112</v>
      </c>
    </row>
    <row r="34" spans="1:32" s="88" customFormat="1" ht="13.5" thickBot="1" x14ac:dyDescent="0.3">
      <c r="A34" s="114" t="s">
        <v>27</v>
      </c>
      <c r="B34" s="115" t="s">
        <v>27</v>
      </c>
      <c r="C34" s="115">
        <v>19</v>
      </c>
      <c r="D34" s="111" t="s">
        <v>130</v>
      </c>
      <c r="E34" s="116">
        <f>'SALDO AWAL'!AO60</f>
        <v>5</v>
      </c>
      <c r="F34" s="117">
        <f>'SALDO AWAL'!AP60</f>
        <v>358147400</v>
      </c>
      <c r="G34" s="116">
        <f>BERKURANG!AO60</f>
        <v>0</v>
      </c>
      <c r="H34" s="116">
        <f>BERKURANG!AP60</f>
        <v>16666100</v>
      </c>
      <c r="I34" s="116">
        <f>BERTAMBAH!AM60</f>
        <v>0</v>
      </c>
      <c r="J34" s="116">
        <f>BERTAMBAH!AN60</f>
        <v>0</v>
      </c>
      <c r="K34" s="116">
        <f t="shared" si="1"/>
        <v>5</v>
      </c>
      <c r="L34" s="117">
        <f t="shared" si="2"/>
        <v>341481300</v>
      </c>
      <c r="M34" s="111"/>
      <c r="N34" s="86"/>
      <c r="O34" s="86"/>
      <c r="P34" s="86">
        <f t="shared" si="3"/>
        <v>341481300</v>
      </c>
      <c r="Q34" s="87"/>
      <c r="R34" s="113">
        <f>'[2]Saldo Akir'!AP61</f>
        <v>313143000</v>
      </c>
      <c r="S34" s="113">
        <f t="shared" si="4"/>
        <v>28338300</v>
      </c>
    </row>
    <row r="35" spans="1:32" s="88" customFormat="1" ht="13.5" thickBot="1" x14ac:dyDescent="0.3">
      <c r="A35" s="114">
        <v>6</v>
      </c>
      <c r="B35" s="107">
        <v>6</v>
      </c>
      <c r="C35" s="108" t="s">
        <v>27</v>
      </c>
      <c r="D35" s="108" t="s">
        <v>131</v>
      </c>
      <c r="E35" s="109">
        <f>'SALDO AWAL'!AQ60</f>
        <v>7</v>
      </c>
      <c r="F35" s="110">
        <f>'SALDO AWAL'!AR60</f>
        <v>3894525868.2400017</v>
      </c>
      <c r="G35" s="109">
        <f>BERKURANG!AQ60</f>
        <v>4</v>
      </c>
      <c r="H35" s="109">
        <f>BERKURANG!AR60</f>
        <v>3113842468.2399998</v>
      </c>
      <c r="I35" s="109">
        <f>BERTAMBAH!AO60</f>
        <v>4</v>
      </c>
      <c r="J35" s="109">
        <f>BERTAMBAH!AP60</f>
        <v>2994108467.4899998</v>
      </c>
      <c r="K35" s="109">
        <f t="shared" si="1"/>
        <v>7</v>
      </c>
      <c r="L35" s="110">
        <f t="shared" si="2"/>
        <v>3774791867.4900017</v>
      </c>
      <c r="M35" s="111"/>
      <c r="N35" s="112">
        <v>3894525868.2399998</v>
      </c>
      <c r="O35" s="112">
        <f>L35-N35</f>
        <v>-119734000.74999809</v>
      </c>
      <c r="P35" s="86">
        <f t="shared" si="3"/>
        <v>-119734000.74999809</v>
      </c>
      <c r="Q35" s="87"/>
      <c r="R35" s="118">
        <f>'[2]Saldo Akir'!AR61</f>
        <v>11111431878.990002</v>
      </c>
      <c r="S35" s="113">
        <f t="shared" si="4"/>
        <v>-7336640011.5</v>
      </c>
    </row>
    <row r="36" spans="1:32" s="88" customFormat="1" ht="13.5" thickBot="1" x14ac:dyDescent="0.3">
      <c r="A36" s="410" t="s">
        <v>76</v>
      </c>
      <c r="B36" s="411"/>
      <c r="C36" s="411"/>
      <c r="D36" s="412"/>
      <c r="E36" s="119">
        <f t="shared" ref="E36:J36" si="8">E35+E31+E26+E23+E13+E12</f>
        <v>358049</v>
      </c>
      <c r="F36" s="120">
        <f t="shared" si="8"/>
        <v>2752275596220.7397</v>
      </c>
      <c r="G36" s="109">
        <f t="shared" si="8"/>
        <v>985</v>
      </c>
      <c r="H36" s="109">
        <f t="shared" si="8"/>
        <v>272733501547.26001</v>
      </c>
      <c r="I36" s="109">
        <f t="shared" si="8"/>
        <v>4929</v>
      </c>
      <c r="J36" s="110">
        <f t="shared" si="8"/>
        <v>477865562434.12994</v>
      </c>
      <c r="K36" s="109">
        <f>K12+K13+K23+K26+K31+K35</f>
        <v>361993</v>
      </c>
      <c r="L36" s="110">
        <f>L12+L13+L23+L26+L31+L35</f>
        <v>2957407657107.6099</v>
      </c>
      <c r="M36" s="111"/>
      <c r="N36" s="86"/>
      <c r="O36" s="86">
        <f>SUM(O10:O35)</f>
        <v>360341067549.24957</v>
      </c>
      <c r="P36" s="86">
        <f t="shared" si="3"/>
        <v>2957407657107.6099</v>
      </c>
      <c r="Q36" s="87"/>
      <c r="R36" s="113">
        <f>SUM(R12:R35)</f>
        <v>2132958173253.5</v>
      </c>
      <c r="S36" s="113">
        <f t="shared" si="4"/>
        <v>824449483854.10986</v>
      </c>
    </row>
    <row r="37" spans="1:32" s="88" customFormat="1" ht="14.25" customHeight="1" x14ac:dyDescent="0.25">
      <c r="A37" s="87"/>
      <c r="B37" s="87"/>
      <c r="C37" s="87"/>
      <c r="D37" s="87"/>
      <c r="E37" s="121"/>
      <c r="F37" s="86"/>
      <c r="G37" s="121"/>
      <c r="H37" s="86"/>
      <c r="I37" s="121"/>
      <c r="J37" s="122"/>
      <c r="K37" s="123"/>
      <c r="L37" s="124"/>
      <c r="M37" s="123"/>
      <c r="N37" s="86"/>
      <c r="O37" s="86"/>
      <c r="P37" s="86"/>
      <c r="Q37" s="87">
        <v>46000932059</v>
      </c>
      <c r="S37" s="88">
        <v>8865404938</v>
      </c>
      <c r="U37" s="88">
        <v>91339424639.380005</v>
      </c>
      <c r="W37" s="88">
        <v>35593552318.080002</v>
      </c>
      <c r="Y37" s="88">
        <v>4231422429</v>
      </c>
    </row>
    <row r="38" spans="1:32" s="88" customFormat="1" ht="13.5" x14ac:dyDescent="0.25">
      <c r="A38" s="87"/>
      <c r="B38" s="87"/>
      <c r="C38" s="87"/>
      <c r="D38" s="125"/>
      <c r="E38" s="126"/>
      <c r="F38" s="127"/>
      <c r="G38" s="126"/>
      <c r="H38" s="127">
        <v>36421575355.599998</v>
      </c>
      <c r="I38" s="126"/>
      <c r="J38" s="128"/>
      <c r="K38" s="129" t="s">
        <v>137</v>
      </c>
      <c r="L38" s="130"/>
      <c r="M38" s="122"/>
      <c r="N38" s="86"/>
      <c r="O38" s="86"/>
      <c r="P38" s="87"/>
      <c r="Q38" s="87"/>
    </row>
    <row r="39" spans="1:32" s="88" customFormat="1" ht="13.5" x14ac:dyDescent="0.25">
      <c r="A39" s="87"/>
      <c r="B39" s="87"/>
      <c r="C39" s="87"/>
      <c r="D39" s="125"/>
      <c r="E39" s="126"/>
      <c r="F39" s="127"/>
      <c r="G39" s="126"/>
      <c r="H39" s="127"/>
      <c r="I39" s="126"/>
      <c r="J39" s="128"/>
      <c r="K39" s="129" t="s">
        <v>132</v>
      </c>
      <c r="L39" s="130"/>
      <c r="M39" s="122"/>
      <c r="N39" s="86"/>
      <c r="O39" s="86"/>
      <c r="P39" s="87"/>
      <c r="Q39" s="87"/>
    </row>
    <row r="40" spans="1:32" s="88" customFormat="1" ht="10.5" customHeight="1" x14ac:dyDescent="0.25">
      <c r="A40" s="131"/>
      <c r="B40" s="131"/>
      <c r="C40" s="131"/>
      <c r="D40" s="132"/>
      <c r="E40" s="133"/>
      <c r="F40" s="134"/>
      <c r="G40" s="133"/>
      <c r="H40" s="134">
        <f>H36-H38</f>
        <v>236311926191.66</v>
      </c>
      <c r="I40" s="133"/>
      <c r="J40" s="135"/>
      <c r="K40" s="136"/>
      <c r="L40" s="137"/>
      <c r="M40" s="138"/>
      <c r="N40" s="113"/>
      <c r="O40" s="113"/>
    </row>
    <row r="41" spans="1:32" s="88" customFormat="1" ht="13.5" customHeight="1" x14ac:dyDescent="0.25">
      <c r="A41" s="131"/>
      <c r="B41" s="131"/>
      <c r="C41" s="131"/>
      <c r="D41" s="132"/>
      <c r="E41" s="133"/>
      <c r="F41" s="134"/>
      <c r="G41" s="133"/>
      <c r="H41" s="134"/>
      <c r="I41" s="133"/>
      <c r="J41" s="135"/>
      <c r="K41" s="136"/>
      <c r="L41" s="137"/>
      <c r="M41" s="138"/>
      <c r="N41" s="113"/>
      <c r="O41" s="113"/>
      <c r="P41" s="113"/>
    </row>
    <row r="42" spans="1:32" ht="13.5" customHeight="1" x14ac:dyDescent="0.25">
      <c r="A42" s="81"/>
      <c r="B42" s="81"/>
      <c r="C42" s="81"/>
      <c r="D42" s="139"/>
      <c r="E42" s="140"/>
      <c r="F42" s="141"/>
      <c r="G42" s="140"/>
      <c r="H42" s="141"/>
      <c r="I42" s="140"/>
      <c r="J42" s="135"/>
      <c r="K42" s="136"/>
      <c r="L42" s="137"/>
      <c r="M42" s="142"/>
    </row>
    <row r="43" spans="1:32" ht="14.25" customHeight="1" x14ac:dyDescent="0.25">
      <c r="A43" s="81"/>
      <c r="B43" s="81"/>
      <c r="C43" s="81"/>
      <c r="D43" s="141">
        <f>[3]Rekap!L62</f>
        <v>2752275596220.7798</v>
      </c>
      <c r="E43" s="140"/>
      <c r="F43" s="141"/>
      <c r="G43" s="140"/>
      <c r="H43" s="141"/>
      <c r="I43" s="140"/>
      <c r="J43" s="135"/>
      <c r="K43" s="143" t="s">
        <v>133</v>
      </c>
      <c r="L43" s="137"/>
      <c r="M43" s="142"/>
    </row>
    <row r="44" spans="1:32" x14ac:dyDescent="0.25">
      <c r="A44" s="81"/>
      <c r="B44" s="81"/>
      <c r="C44" s="81"/>
      <c r="D44" s="139"/>
      <c r="E44" s="140"/>
      <c r="F44" s="141"/>
      <c r="G44" s="140"/>
      <c r="H44" s="141"/>
      <c r="I44" s="140"/>
      <c r="J44" s="135"/>
      <c r="K44" s="136" t="s">
        <v>80</v>
      </c>
      <c r="L44" s="137"/>
      <c r="M44" s="142"/>
      <c r="Q44">
        <v>1972</v>
      </c>
      <c r="R44">
        <v>66466034857</v>
      </c>
      <c r="S44">
        <v>2103</v>
      </c>
      <c r="T44">
        <v>14953552125</v>
      </c>
      <c r="U44">
        <v>506</v>
      </c>
      <c r="V44">
        <v>4187069025</v>
      </c>
      <c r="W44">
        <v>97608</v>
      </c>
      <c r="X44" s="84">
        <v>111346366449.55002</v>
      </c>
      <c r="Y44">
        <v>2727</v>
      </c>
      <c r="Z44">
        <v>17119246364.619999</v>
      </c>
      <c r="AA44">
        <v>15529</v>
      </c>
      <c r="AB44">
        <v>56471457458.989998</v>
      </c>
      <c r="AC44">
        <v>9954</v>
      </c>
      <c r="AD44">
        <v>26937940489.16</v>
      </c>
      <c r="AE44">
        <v>550</v>
      </c>
      <c r="AF44">
        <v>695492860</v>
      </c>
    </row>
    <row r="45" spans="1:32" x14ac:dyDescent="0.25">
      <c r="A45" s="81"/>
      <c r="B45" s="81"/>
      <c r="C45" s="81"/>
      <c r="D45" s="141" t="e">
        <f>'[3]Per Gol'!AU61</f>
        <v>#REF!</v>
      </c>
      <c r="E45" s="140"/>
      <c r="F45" s="141">
        <v>312345803816.71002</v>
      </c>
      <c r="G45" s="140"/>
      <c r="H45" s="141"/>
      <c r="I45" s="140"/>
      <c r="J45" s="135"/>
      <c r="K45" s="136" t="s">
        <v>134</v>
      </c>
      <c r="L45" s="137"/>
      <c r="M45" s="142"/>
    </row>
    <row r="46" spans="1:32" x14ac:dyDescent="0.25">
      <c r="A46" s="81"/>
      <c r="B46" s="81"/>
      <c r="C46" s="81"/>
      <c r="D46" s="139"/>
      <c r="E46" s="140"/>
      <c r="F46" s="127"/>
      <c r="G46" s="140"/>
      <c r="H46" s="141"/>
      <c r="I46" s="144"/>
      <c r="J46" s="81"/>
      <c r="K46" s="144"/>
      <c r="L46" s="145"/>
      <c r="M46" s="81"/>
      <c r="P46" s="84"/>
      <c r="R46" s="84">
        <f>R44-L15</f>
        <v>-15105033541.899994</v>
      </c>
      <c r="T46" s="84">
        <f>T44-L16</f>
        <v>3153969685</v>
      </c>
      <c r="V46" s="84">
        <f>L17-V44</f>
        <v>1171086835</v>
      </c>
      <c r="X46" s="84">
        <f>X44-L18</f>
        <v>-1361245661.719986</v>
      </c>
      <c r="Z46" s="84">
        <f>Z44-L19</f>
        <v>-3122355638.9000015</v>
      </c>
      <c r="AB46" s="84">
        <f>AB44-L20</f>
        <v>-18649836743.669991</v>
      </c>
      <c r="AD46" s="84">
        <f>AD44-L21</f>
        <v>-1439780039.2400017</v>
      </c>
      <c r="AF46" s="84">
        <f>AF44-L22</f>
        <v>-66825800</v>
      </c>
    </row>
    <row r="47" spans="1:32" x14ac:dyDescent="0.25">
      <c r="D47" s="146"/>
      <c r="E47" s="147"/>
      <c r="F47" s="124">
        <v>1702537299454.95</v>
      </c>
      <c r="G47" s="147"/>
      <c r="H47" s="148"/>
    </row>
    <row r="48" spans="1:32" x14ac:dyDescent="0.25">
      <c r="F48" s="86"/>
      <c r="J48" s="146">
        <v>1137</v>
      </c>
      <c r="K48" s="147">
        <v>17258239590.599998</v>
      </c>
    </row>
    <row r="49" spans="4:16" x14ac:dyDescent="0.25">
      <c r="F49" s="86"/>
    </row>
    <row r="50" spans="4:16" x14ac:dyDescent="0.25">
      <c r="F50" s="86">
        <v>894529290103.41003</v>
      </c>
    </row>
    <row r="51" spans="4:16" x14ac:dyDescent="0.25">
      <c r="F51" s="86"/>
      <c r="P51" s="84"/>
    </row>
    <row r="52" spans="4:16" x14ac:dyDescent="0.25">
      <c r="F52" s="86">
        <f>F47+F50</f>
        <v>2597066589558.3599</v>
      </c>
    </row>
    <row r="53" spans="4:16" x14ac:dyDescent="0.25">
      <c r="F53" s="86"/>
    </row>
    <row r="54" spans="4:16" x14ac:dyDescent="0.25">
      <c r="F54" s="86"/>
    </row>
    <row r="55" spans="4:16" x14ac:dyDescent="0.25">
      <c r="F55" s="86"/>
    </row>
    <row r="56" spans="4:16" x14ac:dyDescent="0.25">
      <c r="D56" t="s">
        <v>135</v>
      </c>
      <c r="E56" s="149">
        <v>4456365581.3800001</v>
      </c>
    </row>
    <row r="58" spans="4:16" x14ac:dyDescent="0.25">
      <c r="D58" t="s">
        <v>136</v>
      </c>
      <c r="E58" s="149">
        <v>16676842205</v>
      </c>
    </row>
    <row r="64" spans="4:16" x14ac:dyDescent="0.25">
      <c r="D64">
        <v>12606565169</v>
      </c>
    </row>
    <row r="65" spans="4:4" x14ac:dyDescent="0.25">
      <c r="D65">
        <v>686704729</v>
      </c>
    </row>
    <row r="66" spans="4:4" x14ac:dyDescent="0.25">
      <c r="D66">
        <f>SUM(D64:D65)</f>
        <v>13293269898</v>
      </c>
    </row>
  </sheetData>
  <mergeCells count="17">
    <mergeCell ref="K8:K9"/>
    <mergeCell ref="L8:L9"/>
    <mergeCell ref="A3:M3"/>
    <mergeCell ref="A4:M4"/>
    <mergeCell ref="A5:M5"/>
    <mergeCell ref="A7:A9"/>
    <mergeCell ref="B7:B9"/>
    <mergeCell ref="D7:D9"/>
    <mergeCell ref="E7:F7"/>
    <mergeCell ref="G7:J7"/>
    <mergeCell ref="K7:L7"/>
    <mergeCell ref="M7:M9"/>
    <mergeCell ref="A36:D36"/>
    <mergeCell ref="E8:E9"/>
    <mergeCell ref="F8:F9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300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72"/>
  <sheetViews>
    <sheetView topLeftCell="D1" workbookViewId="0">
      <pane ySplit="2700" topLeftCell="A40" activePane="bottomLeft"/>
      <selection activeCell="G6" sqref="G6:W6"/>
      <selection pane="bottomLeft" activeCell="AB47" sqref="AB47"/>
    </sheetView>
  </sheetViews>
  <sheetFormatPr defaultRowHeight="15" x14ac:dyDescent="0.25"/>
  <cols>
    <col min="1" max="1" width="6.7109375" customWidth="1"/>
    <col min="2" max="2" width="37.42578125" customWidth="1"/>
    <col min="3" max="3" width="4.140625" customWidth="1"/>
    <col min="4" max="4" width="10.7109375" customWidth="1"/>
    <col min="5" max="5" width="10.7109375" style="312" customWidth="1"/>
    <col min="6" max="6" width="4" customWidth="1"/>
    <col min="7" max="7" width="10.140625" customWidth="1"/>
    <col min="8" max="8" width="4.85546875" customWidth="1"/>
    <col min="9" max="9" width="10.5703125" customWidth="1"/>
    <col min="10" max="10" width="4.42578125" customWidth="1"/>
    <col min="11" max="11" width="10.28515625" customWidth="1"/>
    <col min="12" max="12" width="4.42578125" customWidth="1"/>
    <col min="13" max="13" width="9.7109375" customWidth="1"/>
    <col min="14" max="14" width="4.7109375" customWidth="1"/>
    <col min="15" max="15" width="10.85546875" style="84" customWidth="1"/>
    <col min="16" max="16" width="4.5703125" customWidth="1"/>
    <col min="17" max="17" width="10.42578125" customWidth="1"/>
    <col min="18" max="18" width="4.28515625" customWidth="1"/>
    <col min="19" max="19" width="10.140625" customWidth="1"/>
    <col min="20" max="20" width="4.140625" customWidth="1"/>
    <col min="21" max="21" width="10.28515625" style="84" customWidth="1"/>
    <col min="22" max="22" width="3.140625" customWidth="1"/>
    <col min="23" max="23" width="8.85546875" customWidth="1"/>
    <col min="24" max="24" width="8.85546875" style="312" customWidth="1"/>
    <col min="25" max="25" width="4.28515625" customWidth="1"/>
    <col min="26" max="26" width="10.85546875" style="84" customWidth="1"/>
    <col min="27" max="27" width="3.5703125" customWidth="1"/>
    <col min="28" max="29" width="9.5703125" customWidth="1"/>
    <col min="30" max="30" width="4.28515625" customWidth="1"/>
    <col min="31" max="31" width="11.85546875" customWidth="1"/>
    <col min="32" max="32" width="4.5703125" customWidth="1"/>
    <col min="33" max="33" width="10.85546875" customWidth="1"/>
    <col min="34" max="34" width="4" customWidth="1"/>
    <col min="35" max="35" width="9.85546875" customWidth="1"/>
    <col min="36" max="36" width="3.42578125" customWidth="1"/>
    <col min="37" max="37" width="10.7109375" customWidth="1"/>
    <col min="38" max="38" width="10.7109375" style="312" customWidth="1"/>
    <col min="39" max="39" width="3.140625" customWidth="1"/>
    <col min="40" max="40" width="10.140625" customWidth="1"/>
    <col min="41" max="41" width="3.140625" customWidth="1"/>
    <col min="42" max="42" width="9.7109375" customWidth="1"/>
    <col min="43" max="43" width="2.7109375" customWidth="1"/>
    <col min="44" max="44" width="8.42578125" customWidth="1"/>
    <col min="45" max="45" width="3.140625" customWidth="1"/>
    <col min="46" max="46" width="9.42578125" customWidth="1"/>
    <col min="47" max="47" width="7.5703125" customWidth="1"/>
    <col min="48" max="48" width="14.7109375" customWidth="1"/>
    <col min="49" max="49" width="14" customWidth="1"/>
    <col min="50" max="50" width="12.28515625" bestFit="1" customWidth="1"/>
  </cols>
  <sheetData>
    <row r="1" spans="1:50" x14ac:dyDescent="0.25">
      <c r="O1" s="84">
        <v>53384853953.900002</v>
      </c>
      <c r="Q1">
        <f>O1-O2</f>
        <v>53368214453.899994</v>
      </c>
      <c r="S1" s="149">
        <f>S2-Q11</f>
        <v>0</v>
      </c>
      <c r="Z1" s="84">
        <f>Z11-Z5</f>
        <v>0</v>
      </c>
      <c r="AE1">
        <v>404770774932.27002</v>
      </c>
      <c r="AG1">
        <f>AE2-AE1</f>
        <v>-25675000.270019531</v>
      </c>
      <c r="AN1" s="84">
        <f>AN11-AN2</f>
        <v>13163499.999992371</v>
      </c>
    </row>
    <row r="2" spans="1:50" x14ac:dyDescent="0.25">
      <c r="O2" s="84">
        <f>O1-O11</f>
        <v>16639500.000007629</v>
      </c>
      <c r="S2">
        <v>8106713684</v>
      </c>
      <c r="AE2">
        <v>404745099932</v>
      </c>
      <c r="AI2">
        <v>25675000.270019501</v>
      </c>
      <c r="AK2" s="149">
        <f>BERTAMBAH!X11</f>
        <v>21969246241.889999</v>
      </c>
      <c r="AL2" s="313"/>
      <c r="AN2">
        <v>43403192552.800003</v>
      </c>
    </row>
    <row r="3" spans="1:50" x14ac:dyDescent="0.25">
      <c r="A3" s="371" t="s">
        <v>0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371"/>
      <c r="AO3" s="371"/>
      <c r="AP3" s="371"/>
      <c r="AQ3" s="371"/>
      <c r="AR3" s="371"/>
      <c r="AS3" s="371"/>
      <c r="AT3" s="371"/>
      <c r="AU3" s="371"/>
      <c r="AV3" s="371"/>
    </row>
    <row r="4" spans="1:50" x14ac:dyDescent="0.25">
      <c r="A4" s="372" t="s">
        <v>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</row>
    <row r="5" spans="1:50" x14ac:dyDescent="0.25">
      <c r="A5" s="1"/>
      <c r="B5" s="1"/>
      <c r="C5" s="1"/>
      <c r="D5" s="2"/>
      <c r="E5" s="314"/>
      <c r="F5" s="2"/>
      <c r="G5" s="2"/>
      <c r="H5" s="2"/>
      <c r="I5" s="2"/>
      <c r="J5" s="2"/>
      <c r="K5" s="2"/>
      <c r="L5" s="2"/>
      <c r="M5" s="2"/>
      <c r="N5" s="2"/>
      <c r="O5" s="294"/>
      <c r="P5" s="2"/>
      <c r="Q5" s="2"/>
      <c r="R5" s="2"/>
      <c r="S5" s="2"/>
      <c r="T5" s="2"/>
      <c r="U5" s="294"/>
      <c r="V5" s="2"/>
      <c r="W5" s="2"/>
      <c r="X5" s="314"/>
      <c r="Y5" s="2"/>
      <c r="Z5" s="294">
        <v>315395575255.60999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14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50" x14ac:dyDescent="0.25">
      <c r="A6" s="373" t="s">
        <v>2</v>
      </c>
      <c r="B6" s="376" t="s">
        <v>5</v>
      </c>
      <c r="C6" s="360" t="s">
        <v>6</v>
      </c>
      <c r="D6" s="361"/>
      <c r="E6" s="315"/>
      <c r="F6" s="311"/>
      <c r="G6" s="379"/>
      <c r="H6" s="379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26"/>
      <c r="Y6" s="308"/>
      <c r="Z6" s="358"/>
      <c r="AA6" s="358"/>
      <c r="AB6" s="359"/>
      <c r="AC6" s="311"/>
      <c r="AD6" s="311"/>
      <c r="AE6" s="379" t="s">
        <v>7</v>
      </c>
      <c r="AF6" s="379"/>
      <c r="AG6" s="379"/>
      <c r="AH6" s="379"/>
      <c r="AI6" s="379"/>
      <c r="AJ6" s="379"/>
      <c r="AK6" s="379"/>
      <c r="AL6" s="315"/>
      <c r="AM6" s="311"/>
      <c r="AN6" s="358"/>
      <c r="AO6" s="358"/>
      <c r="AP6" s="358"/>
      <c r="AQ6" s="358"/>
      <c r="AR6" s="359"/>
      <c r="AS6" s="360"/>
      <c r="AT6" s="361"/>
      <c r="AU6" s="368" t="s">
        <v>85</v>
      </c>
      <c r="AV6" s="368" t="s">
        <v>8</v>
      </c>
    </row>
    <row r="7" spans="1:50" x14ac:dyDescent="0.25">
      <c r="A7" s="374"/>
      <c r="B7" s="377"/>
      <c r="C7" s="366"/>
      <c r="D7" s="367"/>
      <c r="E7" s="329"/>
      <c r="F7" s="360" t="s">
        <v>9</v>
      </c>
      <c r="G7" s="361"/>
      <c r="H7" s="360" t="s">
        <v>10</v>
      </c>
      <c r="I7" s="361"/>
      <c r="J7" s="360" t="s">
        <v>11</v>
      </c>
      <c r="K7" s="361"/>
      <c r="L7" s="360" t="s">
        <v>12</v>
      </c>
      <c r="M7" s="361"/>
      <c r="N7" s="360" t="s">
        <v>13</v>
      </c>
      <c r="O7" s="361"/>
      <c r="P7" s="360" t="s">
        <v>14</v>
      </c>
      <c r="Q7" s="361"/>
      <c r="R7" s="360" t="s">
        <v>15</v>
      </c>
      <c r="S7" s="361"/>
      <c r="T7" s="360" t="s">
        <v>16</v>
      </c>
      <c r="U7" s="361"/>
      <c r="V7" s="380" t="s">
        <v>17</v>
      </c>
      <c r="W7" s="381"/>
      <c r="X7" s="325" t="s">
        <v>181</v>
      </c>
      <c r="Y7" s="360" t="s">
        <v>18</v>
      </c>
      <c r="Z7" s="361"/>
      <c r="AA7" s="360" t="s">
        <v>19</v>
      </c>
      <c r="AB7" s="361"/>
      <c r="AC7" s="315"/>
      <c r="AD7" s="360" t="s">
        <v>20</v>
      </c>
      <c r="AE7" s="361"/>
      <c r="AF7" s="360" t="s">
        <v>21</v>
      </c>
      <c r="AG7" s="361"/>
      <c r="AH7" s="360" t="s">
        <v>22</v>
      </c>
      <c r="AI7" s="361"/>
      <c r="AJ7" s="360" t="s">
        <v>23</v>
      </c>
      <c r="AK7" s="361"/>
      <c r="AL7" s="315" t="s">
        <v>179</v>
      </c>
      <c r="AM7" s="360" t="s">
        <v>24</v>
      </c>
      <c r="AN7" s="361"/>
      <c r="AO7" s="360" t="s">
        <v>25</v>
      </c>
      <c r="AP7" s="361"/>
      <c r="AQ7" s="360" t="s">
        <v>84</v>
      </c>
      <c r="AR7" s="361"/>
      <c r="AS7" s="366" t="s">
        <v>26</v>
      </c>
      <c r="AT7" s="367"/>
      <c r="AU7" s="369"/>
      <c r="AV7" s="369"/>
    </row>
    <row r="8" spans="1:50" x14ac:dyDescent="0.25">
      <c r="A8" s="375"/>
      <c r="B8" s="378"/>
      <c r="C8" s="362"/>
      <c r="D8" s="363"/>
      <c r="E8" s="316" t="s">
        <v>182</v>
      </c>
      <c r="F8" s="362"/>
      <c r="G8" s="363"/>
      <c r="H8" s="362"/>
      <c r="I8" s="363"/>
      <c r="J8" s="362"/>
      <c r="K8" s="363"/>
      <c r="L8" s="362"/>
      <c r="M8" s="363"/>
      <c r="N8" s="362"/>
      <c r="O8" s="363"/>
      <c r="P8" s="362"/>
      <c r="Q8" s="363"/>
      <c r="R8" s="362"/>
      <c r="S8" s="363"/>
      <c r="T8" s="362"/>
      <c r="U8" s="363"/>
      <c r="V8" s="382"/>
      <c r="W8" s="383"/>
      <c r="X8" s="327"/>
      <c r="Y8" s="362"/>
      <c r="Z8" s="363"/>
      <c r="AA8" s="362"/>
      <c r="AB8" s="363"/>
      <c r="AC8" s="316" t="s">
        <v>180</v>
      </c>
      <c r="AD8" s="362"/>
      <c r="AE8" s="363"/>
      <c r="AF8" s="362"/>
      <c r="AG8" s="363"/>
      <c r="AH8" s="362"/>
      <c r="AI8" s="363"/>
      <c r="AJ8" s="362"/>
      <c r="AK8" s="363"/>
      <c r="AL8" s="316"/>
      <c r="AM8" s="362"/>
      <c r="AN8" s="363"/>
      <c r="AO8" s="362"/>
      <c r="AP8" s="363"/>
      <c r="AQ8" s="362"/>
      <c r="AR8" s="363"/>
      <c r="AS8" s="362"/>
      <c r="AT8" s="363"/>
      <c r="AU8" s="370"/>
      <c r="AV8" s="370"/>
    </row>
    <row r="9" spans="1:50" x14ac:dyDescent="0.25">
      <c r="A9" s="3"/>
      <c r="B9" s="3"/>
      <c r="C9" s="3" t="s">
        <v>83</v>
      </c>
      <c r="D9" s="5" t="s">
        <v>82</v>
      </c>
      <c r="E9" s="317"/>
      <c r="F9" s="3" t="s">
        <v>83</v>
      </c>
      <c r="G9" s="5" t="s">
        <v>82</v>
      </c>
      <c r="H9" s="3" t="s">
        <v>83</v>
      </c>
      <c r="I9" s="5" t="s">
        <v>82</v>
      </c>
      <c r="J9" s="3" t="s">
        <v>83</v>
      </c>
      <c r="K9" s="5" t="s">
        <v>82</v>
      </c>
      <c r="L9" s="3" t="s">
        <v>83</v>
      </c>
      <c r="M9" s="5" t="s">
        <v>82</v>
      </c>
      <c r="N9" s="3" t="s">
        <v>83</v>
      </c>
      <c r="O9" s="295" t="s">
        <v>82</v>
      </c>
      <c r="P9" s="3" t="s">
        <v>83</v>
      </c>
      <c r="Q9" s="5" t="s">
        <v>82</v>
      </c>
      <c r="R9" s="3" t="s">
        <v>83</v>
      </c>
      <c r="S9" s="5" t="s">
        <v>82</v>
      </c>
      <c r="T9" s="3" t="s">
        <v>83</v>
      </c>
      <c r="U9" s="295" t="s">
        <v>82</v>
      </c>
      <c r="V9" s="3" t="s">
        <v>83</v>
      </c>
      <c r="W9" s="5" t="s">
        <v>82</v>
      </c>
      <c r="X9" s="317"/>
      <c r="Y9" s="3" t="s">
        <v>83</v>
      </c>
      <c r="Z9" s="295" t="s">
        <v>82</v>
      </c>
      <c r="AA9" s="3" t="s">
        <v>83</v>
      </c>
      <c r="AB9" s="5" t="s">
        <v>82</v>
      </c>
      <c r="AC9" s="5"/>
      <c r="AD9" s="3" t="s">
        <v>83</v>
      </c>
      <c r="AE9" s="5" t="s">
        <v>82</v>
      </c>
      <c r="AF9" s="3" t="s">
        <v>83</v>
      </c>
      <c r="AG9" s="5" t="s">
        <v>82</v>
      </c>
      <c r="AH9" s="3" t="s">
        <v>83</v>
      </c>
      <c r="AI9" s="5" t="s">
        <v>82</v>
      </c>
      <c r="AJ9" s="3" t="s">
        <v>83</v>
      </c>
      <c r="AK9" s="5" t="s">
        <v>82</v>
      </c>
      <c r="AL9" s="317"/>
      <c r="AM9" s="3" t="s">
        <v>83</v>
      </c>
      <c r="AN9" s="5" t="s">
        <v>82</v>
      </c>
      <c r="AO9" s="3" t="s">
        <v>83</v>
      </c>
      <c r="AP9" s="5" t="s">
        <v>82</v>
      </c>
      <c r="AQ9" s="3" t="s">
        <v>83</v>
      </c>
      <c r="AR9" s="5" t="s">
        <v>82</v>
      </c>
      <c r="AS9" s="3" t="s">
        <v>83</v>
      </c>
      <c r="AT9" s="5" t="s">
        <v>82</v>
      </c>
      <c r="AU9" s="5"/>
      <c r="AV9" s="6"/>
    </row>
    <row r="10" spans="1:50" x14ac:dyDescent="0.25">
      <c r="A10" s="7" t="s">
        <v>27</v>
      </c>
      <c r="B10" s="8"/>
      <c r="C10" s="8"/>
      <c r="D10" s="9"/>
      <c r="E10" s="318"/>
      <c r="F10" s="9"/>
      <c r="G10" s="9"/>
      <c r="H10" s="9"/>
      <c r="I10" s="9"/>
      <c r="J10" s="9"/>
      <c r="K10" s="9"/>
      <c r="L10" s="9"/>
      <c r="M10" s="9"/>
      <c r="N10" s="9"/>
      <c r="O10" s="296"/>
      <c r="P10" s="9"/>
      <c r="Q10" s="9"/>
      <c r="R10" s="9"/>
      <c r="S10" s="9"/>
      <c r="T10" s="9"/>
      <c r="U10" s="296"/>
      <c r="V10" s="9"/>
      <c r="W10" s="9"/>
      <c r="X10" s="318"/>
      <c r="Y10" s="9"/>
      <c r="Z10" s="29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318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50" s="213" customFormat="1" ht="12" customHeight="1" x14ac:dyDescent="0.25">
      <c r="A11" s="211">
        <v>1</v>
      </c>
      <c r="B11" s="212" t="s">
        <v>28</v>
      </c>
      <c r="C11" s="33">
        <f>'SALDO AWAL'!E11-BERKURANG!E11+BERTAMBAH!C11</f>
        <v>341</v>
      </c>
      <c r="D11" s="33">
        <f>'SALDO AWAL'!F11-BERKURANG!F11+BERTAMBAH!D11</f>
        <v>25579689685</v>
      </c>
      <c r="E11" s="319">
        <f t="shared" ref="E11:E58" si="0">F11+H11+J11+L11+N11+P11+R11+T11+V11</f>
        <v>84625</v>
      </c>
      <c r="F11" s="33">
        <f>'SALDO AWAL'!G11-BERKURANG!G11+BERTAMBAH!E11</f>
        <v>48</v>
      </c>
      <c r="G11" s="33">
        <f>'SALDO AWAL'!H11-BERKURANG!H11+BERTAMBAH!F11</f>
        <v>141825000</v>
      </c>
      <c r="H11" s="33">
        <f>'SALDO AWAL'!I11-BERKURANG!I11+BERTAMBAH!G11</f>
        <v>217</v>
      </c>
      <c r="I11" s="33">
        <f>'SALDO AWAL'!J11-BERKURANG!J11+BERTAMBAH!H11</f>
        <v>4010852700</v>
      </c>
      <c r="J11" s="33">
        <f>'SALDO AWAL'!K11-BERKURANG!K11+BERTAMBAH!I11</f>
        <v>1768</v>
      </c>
      <c r="K11" s="33">
        <f>'SALDO AWAL'!L11-BERKURANG!L11+BERTAMBAH!J11</f>
        <v>8839427961</v>
      </c>
      <c r="L11" s="33">
        <f>'SALDO AWAL'!M11-BERKURANG!M11+BERTAMBAH!K11</f>
        <v>49</v>
      </c>
      <c r="M11" s="33">
        <f>'SALDO AWAL'!N11-BERKURANG!N11+BERTAMBAH!L11</f>
        <v>49545000</v>
      </c>
      <c r="N11" s="33">
        <f>'SALDO AWAL'!O11-BERKURANG!O11+BERTAMBAH!M11</f>
        <v>72191</v>
      </c>
      <c r="O11" s="293">
        <f>'SALDO AWAL'!P11-BERKURANG!P11+BERTAMBAH!N11</f>
        <v>53368214453.899994</v>
      </c>
      <c r="P11" s="33">
        <f>'SALDO AWAL'!Q11-BERKURANG!Q11+BERTAMBAH!O11</f>
        <v>1078</v>
      </c>
      <c r="Q11" s="33">
        <f>'SALDO AWAL'!R11-BERKURANG!R11+BERTAMBAH!P11</f>
        <v>8106713684</v>
      </c>
      <c r="R11" s="33">
        <f>'SALDO AWAL'!S11-BERKURANG!S11+BERTAMBAH!Q11</f>
        <v>90</v>
      </c>
      <c r="S11" s="33">
        <f>'SALDO AWAL'!T11-BERKURANG!T11+BERTAMBAH!R11</f>
        <v>18162100</v>
      </c>
      <c r="T11" s="33">
        <f>'SALDO AWAL'!U11-BERKURANG!U11+BERTAMBAH!S11</f>
        <v>9162</v>
      </c>
      <c r="U11" s="293">
        <f>'SALDO AWAL'!V11-BERKURANG!V11+BERTAMBAH!T11</f>
        <v>16490202606.799999</v>
      </c>
      <c r="V11" s="33">
        <f>'SALDO AWAL'!W11-BERKURANG!W11+BERTAMBAH!U11</f>
        <v>22</v>
      </c>
      <c r="W11" s="33">
        <f>'SALDO AWAL'!X11-BERKURANG!X11+BERTAMBAH!V11</f>
        <v>550000</v>
      </c>
      <c r="X11" s="319">
        <f>Y11+AA11</f>
        <v>3596</v>
      </c>
      <c r="Y11" s="33">
        <f>'SALDO AWAL'!Y11-BERKURANG!Y11+BERTAMBAH!W11</f>
        <v>3594</v>
      </c>
      <c r="Z11" s="293">
        <f>'SALDO AWAL'!Z11-BERKURANG!Z11+BERTAMBAH!X11</f>
        <v>315395575255.60999</v>
      </c>
      <c r="AA11" s="33">
        <f>'SALDO AWAL'!AA11-BERKURANG!AA11+BERTAMBAH!Y11</f>
        <v>2</v>
      </c>
      <c r="AB11" s="33">
        <f>'SALDO AWAL'!AB11-BERKURANG!AB11+BERTAMBAH!Z11</f>
        <v>97578653</v>
      </c>
      <c r="AC11" s="33">
        <f>AD11+AF11+AH11+AJ11</f>
        <v>100</v>
      </c>
      <c r="AD11" s="33">
        <f>'SALDO AWAL'!AC11-BERKURANG!AC11+BERTAMBAH!AA11</f>
        <v>4</v>
      </c>
      <c r="AE11" s="33">
        <f>'SALDO AWAL'!AD11-BERKURANG!AD11+BERTAMBAH!AB11</f>
        <v>20000000</v>
      </c>
      <c r="AF11" s="33">
        <f>'SALDO AWAL'!AE11-BERKURANG!AE11+BERTAMBAH!AC11</f>
        <v>11</v>
      </c>
      <c r="AG11" s="33">
        <f>'SALDO AWAL'!AF11-BERKURANG!AF11+BERTAMBAH!AD11</f>
        <v>7803116097.9400005</v>
      </c>
      <c r="AH11" s="33">
        <f>'SALDO AWAL'!AG11-BERKURANG!AG11+BERTAMBAH!AE11</f>
        <v>18</v>
      </c>
      <c r="AI11" s="33">
        <f>'SALDO AWAL'!AH11-BERKURANG!AH11+BERTAMBAH!AF11</f>
        <v>449386231</v>
      </c>
      <c r="AJ11" s="33">
        <f>'SALDO AWAL'!AI11-BERKURANG!AI11+BERTAMBAH!AG11</f>
        <v>67</v>
      </c>
      <c r="AK11" s="33">
        <f>'SALDO AWAL'!AJ11-BERKURANG!AJ11+BERTAMBAH!AH11</f>
        <v>139638697</v>
      </c>
      <c r="AL11" s="319">
        <f>AM11+AO11+AQ11</f>
        <v>192796</v>
      </c>
      <c r="AM11" s="33">
        <f>'SALDO AWAL'!AK11-BERKURANG!AK11+BERTAMBAH!AI11</f>
        <v>191341</v>
      </c>
      <c r="AN11" s="293">
        <f>'SALDO AWAL'!AL11-BERKURANG!AL11+BERTAMBAH!AJ11</f>
        <v>43416356052.799995</v>
      </c>
      <c r="AO11" s="33">
        <f>'SALDO AWAL'!AM11-BERKURANG!AM11+BERTAMBAH!AK11</f>
        <v>1455</v>
      </c>
      <c r="AP11" s="33">
        <f>'SALDO AWAL'!AN11-BERKURANG!AN11+BERTAMBAH!AL11</f>
        <v>5879469126</v>
      </c>
      <c r="AQ11" s="33">
        <f>'SALDO AWAL'!AO11-BERKURANG!AO11+BERTAMBAH!AM11</f>
        <v>0</v>
      </c>
      <c r="AR11" s="33">
        <f>'SALDO AWAL'!AP11-BERKURANG!AP11+BERTAMBAH!AN11</f>
        <v>27338300</v>
      </c>
      <c r="AS11" s="33">
        <f>'SALDO AWAL'!AQ11-BERKURANG!AQ11+BERTAMBAH!AO11</f>
        <v>0</v>
      </c>
      <c r="AT11" s="33">
        <f>'SALDO AWAL'!AR11-BERKURANG!AR11+BERTAMBAH!AP11</f>
        <v>0</v>
      </c>
      <c r="AU11" s="41">
        <f t="shared" ref="AU11:AU34" si="1">C11+F11+H11+J11+L11+N11+P11+R11+T11+V11+Y11+AA11+AD11+AF11+AH11+AJ11+AM11+AO11+AQ11+AS11</f>
        <v>281458</v>
      </c>
      <c r="AV11" s="222">
        <f t="shared" ref="AV11:AV34" si="2">D11+G11+I11+K11+M11+O11+Q11+S11+U11+W11+Z11+AB11+AE11+AG11+AI11+AK11+AN11+AP11+AR11+AT11</f>
        <v>489833641604.04999</v>
      </c>
      <c r="AW11" s="13"/>
      <c r="AX11" s="14"/>
    </row>
    <row r="12" spans="1:50" ht="12" customHeight="1" x14ac:dyDescent="0.25">
      <c r="A12" s="10">
        <v>2</v>
      </c>
      <c r="B12" s="11" t="s">
        <v>29</v>
      </c>
      <c r="C12" s="32">
        <f>'SALDO AWAL'!E12-BERKURANG!E12+BERTAMBAH!C12</f>
        <v>36</v>
      </c>
      <c r="D12" s="32">
        <f>'SALDO AWAL'!F12-BERKURANG!F12+BERTAMBAH!D12</f>
        <v>4525877625</v>
      </c>
      <c r="E12" s="319">
        <f t="shared" si="0"/>
        <v>22576</v>
      </c>
      <c r="F12" s="32">
        <f>'SALDO AWAL'!G12-BERKURANG!G12+BERTAMBAH!E12</f>
        <v>17</v>
      </c>
      <c r="G12" s="32">
        <f>'SALDO AWAL'!H12-BERKURANG!H12+BERTAMBAH!F12</f>
        <v>244248050</v>
      </c>
      <c r="H12" s="32">
        <f>'SALDO AWAL'!I12-BERKURANG!I12+BERTAMBAH!G12</f>
        <v>391</v>
      </c>
      <c r="I12" s="32">
        <f>'SALDO AWAL'!J12-BERKURANG!J12+BERTAMBAH!H12</f>
        <v>16625198824.9</v>
      </c>
      <c r="J12" s="32">
        <f>'SALDO AWAL'!K12-BERKURANG!K12+BERTAMBAH!I12</f>
        <v>4</v>
      </c>
      <c r="K12" s="32">
        <f>'SALDO AWAL'!L12-BERKURANG!L12+BERTAMBAH!J12</f>
        <v>265036500</v>
      </c>
      <c r="L12" s="32">
        <f>'SALDO AWAL'!M12-BERKURANG!M12+BERTAMBAH!K12</f>
        <v>0</v>
      </c>
      <c r="M12" s="32">
        <f>'SALDO AWAL'!N12-BERKURANG!N12+BERTAMBAH!L12</f>
        <v>0</v>
      </c>
      <c r="N12" s="32">
        <f>'SALDO AWAL'!O12-BERKURANG!O12+BERTAMBAH!M12</f>
        <v>6297</v>
      </c>
      <c r="O12" s="297">
        <f>'SALDO AWAL'!P12-BERKURANG!P12+BERTAMBAH!N12</f>
        <v>10074091013.6</v>
      </c>
      <c r="P12" s="32">
        <f>'SALDO AWAL'!Q12-BERKURANG!Q12+BERTAMBAH!O12</f>
        <v>267</v>
      </c>
      <c r="Q12" s="32">
        <f>'SALDO AWAL'!R12-BERKURANG!R12+BERTAMBAH!P12</f>
        <v>1098515120</v>
      </c>
      <c r="R12" s="32">
        <f>'SALDO AWAL'!S12-BERKURANG!S12+BERTAMBAH!Q12</f>
        <v>15186</v>
      </c>
      <c r="S12" s="32">
        <f>'SALDO AWAL'!T12-BERKURANG!T12+BERTAMBAH!R12</f>
        <v>32063412436.999996</v>
      </c>
      <c r="T12" s="32">
        <f>'SALDO AWAL'!U12-BERKURANG!U12+BERTAMBAH!S12</f>
        <v>413</v>
      </c>
      <c r="U12" s="297">
        <f>'SALDO AWAL'!V12-BERKURANG!V12+BERTAMBAH!T12</f>
        <v>7174826968.9400005</v>
      </c>
      <c r="V12" s="32">
        <f>'SALDO AWAL'!W12-BERKURANG!W12+BERTAMBAH!U12</f>
        <v>1</v>
      </c>
      <c r="W12" s="32">
        <f>'SALDO AWAL'!X12-BERKURANG!X12+BERTAMBAH!V12</f>
        <v>19415000</v>
      </c>
      <c r="X12" s="319">
        <f t="shared" ref="X12:X58" si="3">Y12+AA12</f>
        <v>334</v>
      </c>
      <c r="Y12" s="32">
        <f>'SALDO AWAL'!Y12-BERKURANG!Y12+BERTAMBAH!W12</f>
        <v>334</v>
      </c>
      <c r="Z12" s="297">
        <f>'SALDO AWAL'!Z12-BERKURANG!Z12+BERTAMBAH!X12</f>
        <v>57964755732.800003</v>
      </c>
      <c r="AA12" s="32">
        <f>'SALDO AWAL'!AA12-BERKURANG!AA12+BERTAMBAH!Y12</f>
        <v>0</v>
      </c>
      <c r="AB12" s="32">
        <f>'SALDO AWAL'!AB12-BERKURANG!AB12+BERTAMBAH!Z12</f>
        <v>0</v>
      </c>
      <c r="AC12" s="33">
        <f t="shared" ref="AC12:AC58" si="4">AD12+AF12+AH12+AJ12</f>
        <v>27</v>
      </c>
      <c r="AD12" s="32">
        <f>'SALDO AWAL'!AC12-BERKURANG!AC12+BERTAMBAH!AA12</f>
        <v>1</v>
      </c>
      <c r="AE12" s="32">
        <f>'SALDO AWAL'!AD12-BERKURANG!AD12+BERTAMBAH!AB12</f>
        <v>88010744</v>
      </c>
      <c r="AF12" s="32">
        <f>'SALDO AWAL'!AE12-BERKURANG!AE12+BERTAMBAH!AC12</f>
        <v>4</v>
      </c>
      <c r="AG12" s="32">
        <f>'SALDO AWAL'!AF12-BERKURANG!AF12+BERTAMBAH!AD12</f>
        <v>430438400</v>
      </c>
      <c r="AH12" s="32">
        <f>'SALDO AWAL'!AG12-BERKURANG!AG12+BERTAMBAH!AE12</f>
        <v>15</v>
      </c>
      <c r="AI12" s="32">
        <f>'SALDO AWAL'!AH12-BERKURANG!AH12+BERTAMBAH!AF12</f>
        <v>512576210</v>
      </c>
      <c r="AJ12" s="32">
        <f>'SALDO AWAL'!AI12-BERKURANG!AI12+BERTAMBAH!AG12</f>
        <v>7</v>
      </c>
      <c r="AK12" s="32">
        <f>'SALDO AWAL'!AJ12-BERKURANG!AJ12+BERTAMBAH!AH12</f>
        <v>33628950</v>
      </c>
      <c r="AL12" s="319">
        <f t="shared" ref="AL12:AL58" si="5">AM12+AO12+AQ12</f>
        <v>1</v>
      </c>
      <c r="AM12" s="32">
        <f>'SALDO AWAL'!AK12-BERKURANG!AK12+BERTAMBAH!AI12</f>
        <v>0</v>
      </c>
      <c r="AN12" s="32">
        <f>'SALDO AWAL'!AL12-BERKURANG!AL12+BERTAMBAH!AJ12</f>
        <v>0</v>
      </c>
      <c r="AO12" s="32">
        <f>'SALDO AWAL'!AM12-BERKURANG!AM12+BERTAMBAH!AK12</f>
        <v>1</v>
      </c>
      <c r="AP12" s="32">
        <f>'SALDO AWAL'!AN12-BERKURANG!AN12+BERTAMBAH!AL12</f>
        <v>7500000</v>
      </c>
      <c r="AQ12" s="32">
        <f>'SALDO AWAL'!AO12-BERKURANG!AO12+BERTAMBAH!AM12</f>
        <v>0</v>
      </c>
      <c r="AR12" s="32">
        <f>'SALDO AWAL'!AP12-BERKURANG!AP12+BERTAMBAH!AN12</f>
        <v>0</v>
      </c>
      <c r="AS12" s="32">
        <f>'SALDO AWAL'!AQ12-BERKURANG!AQ12+BERTAMBAH!AO12</f>
        <v>3</v>
      </c>
      <c r="AT12" s="32">
        <f>'SALDO AWAL'!AR12-BERKURANG!AR12+BERTAMBAH!AP12</f>
        <v>989477400</v>
      </c>
      <c r="AU12" s="60">
        <f t="shared" si="1"/>
        <v>22977</v>
      </c>
      <c r="AV12" s="223">
        <f t="shared" si="2"/>
        <v>132117008976.24001</v>
      </c>
      <c r="AW12" s="220">
        <v>780683400</v>
      </c>
      <c r="AX12" s="14">
        <f>AT12-AW12</f>
        <v>208794000</v>
      </c>
    </row>
    <row r="13" spans="1:50" ht="12" customHeight="1" x14ac:dyDescent="0.25">
      <c r="A13" s="10">
        <v>3</v>
      </c>
      <c r="B13" s="16" t="s">
        <v>30</v>
      </c>
      <c r="C13" s="32">
        <f>'SALDO AWAL'!E13-BERKURANG!E13+BERTAMBAH!C13</f>
        <v>5</v>
      </c>
      <c r="D13" s="32">
        <f>'SALDO AWAL'!F13-BERKURANG!F13+BERTAMBAH!D13</f>
        <v>8698386000</v>
      </c>
      <c r="E13" s="319">
        <f t="shared" si="0"/>
        <v>4805</v>
      </c>
      <c r="F13" s="32">
        <f>'SALDO AWAL'!G13-BERKURANG!G13+BERTAMBAH!E13</f>
        <v>27</v>
      </c>
      <c r="G13" s="32">
        <f>'SALDO AWAL'!H13-BERKURANG!H13+BERTAMBAH!F13</f>
        <v>5938611200</v>
      </c>
      <c r="H13" s="32">
        <f>'SALDO AWAL'!I13-BERKURANG!I13+BERTAMBAH!G13</f>
        <v>61</v>
      </c>
      <c r="I13" s="32">
        <f>'SALDO AWAL'!J13-BERKURANG!J13+BERTAMBAH!H13</f>
        <v>4056732944</v>
      </c>
      <c r="J13" s="32">
        <f>'SALDO AWAL'!K13-BERKURANG!K13+BERTAMBAH!I13</f>
        <v>19</v>
      </c>
      <c r="K13" s="32">
        <f>'SALDO AWAL'!L13-BERKURANG!L13+BERTAMBAH!J13</f>
        <v>78174796</v>
      </c>
      <c r="L13" s="32">
        <f>'SALDO AWAL'!M13-BERKURANG!M13+BERTAMBAH!K13</f>
        <v>3</v>
      </c>
      <c r="M13" s="32">
        <f>'SALDO AWAL'!N13-BERKURANG!N13+BERTAMBAH!L13</f>
        <v>4790000</v>
      </c>
      <c r="N13" s="32">
        <f>'SALDO AWAL'!O13-BERKURANG!O13+BERTAMBAH!M13</f>
        <v>2694</v>
      </c>
      <c r="O13" s="297">
        <f>'SALDO AWAL'!P13-BERKURANG!P13+BERTAMBAH!N13</f>
        <v>6981438976.9300003</v>
      </c>
      <c r="P13" s="32">
        <f>'SALDO AWAL'!Q13-BERKURANG!Q13+BERTAMBAH!O13</f>
        <v>103</v>
      </c>
      <c r="Q13" s="32">
        <f>'SALDO AWAL'!R13-BERKURANG!R13+BERTAMBAH!P13</f>
        <v>778117217.89999998</v>
      </c>
      <c r="R13" s="32">
        <f>'SALDO AWAL'!S13-BERKURANG!S13+BERTAMBAH!Q13</f>
        <v>1784</v>
      </c>
      <c r="S13" s="32">
        <f>'SALDO AWAL'!T13-BERKURANG!T13+BERTAMBAH!R13</f>
        <v>42039446365.660004</v>
      </c>
      <c r="T13" s="32">
        <f>'SALDO AWAL'!U13-BERKURANG!U13+BERTAMBAH!S13</f>
        <v>113</v>
      </c>
      <c r="U13" s="297">
        <f>'SALDO AWAL'!V13-BERKURANG!V13+BERTAMBAH!T13</f>
        <v>2369639477.6599998</v>
      </c>
      <c r="V13" s="32">
        <f>'SALDO AWAL'!W13-BERKURANG!W13+BERTAMBAH!U13</f>
        <v>1</v>
      </c>
      <c r="W13" s="32">
        <f>'SALDO AWAL'!X13-BERKURANG!X13+BERTAMBAH!V13</f>
        <v>17000</v>
      </c>
      <c r="X13" s="319">
        <f t="shared" si="3"/>
        <v>52</v>
      </c>
      <c r="Y13" s="32">
        <f>'SALDO AWAL'!Y13-BERKURANG!Y13+BERTAMBAH!W13</f>
        <v>52</v>
      </c>
      <c r="Z13" s="297">
        <f>'SALDO AWAL'!Z13-BERKURANG!Z13+BERTAMBAH!X13</f>
        <v>52817041032.410004</v>
      </c>
      <c r="AA13" s="32">
        <f>'SALDO AWAL'!AA13-BERKURANG!AA13+BERTAMBAH!Y13</f>
        <v>0</v>
      </c>
      <c r="AB13" s="32">
        <f>'SALDO AWAL'!AB13-BERKURANG!AB13+BERTAMBAH!Z13</f>
        <v>0</v>
      </c>
      <c r="AC13" s="33">
        <f t="shared" si="4"/>
        <v>9</v>
      </c>
      <c r="AD13" s="32">
        <f>'SALDO AWAL'!AC13-BERKURANG!AC13+BERTAMBAH!AA13</f>
        <v>0</v>
      </c>
      <c r="AE13" s="32">
        <f>'SALDO AWAL'!AD13-BERKURANG!AD13+BERTAMBAH!AB13</f>
        <v>0</v>
      </c>
      <c r="AF13" s="32">
        <f>'SALDO AWAL'!AE13-BERKURANG!AE13+BERTAMBAH!AC13</f>
        <v>1</v>
      </c>
      <c r="AG13" s="32">
        <f>'SALDO AWAL'!AF13-BERKURANG!AF13+BERTAMBAH!AD13</f>
        <v>156248000</v>
      </c>
      <c r="AH13" s="32">
        <f>'SALDO AWAL'!AG13-BERKURANG!AG13+BERTAMBAH!AE13</f>
        <v>6</v>
      </c>
      <c r="AI13" s="32">
        <f>'SALDO AWAL'!AH13-BERKURANG!AH13+BERTAMBAH!AF13</f>
        <v>4979532730</v>
      </c>
      <c r="AJ13" s="32">
        <f>'SALDO AWAL'!AI13-BERKURANG!AI13+BERTAMBAH!AG13</f>
        <v>2</v>
      </c>
      <c r="AK13" s="32">
        <f>'SALDO AWAL'!AJ13-BERKURANG!AJ13+BERTAMBAH!AH13</f>
        <v>315683000</v>
      </c>
      <c r="AL13" s="319">
        <f t="shared" si="5"/>
        <v>6</v>
      </c>
      <c r="AM13" s="32">
        <f>'SALDO AWAL'!AK13-BERKURANG!AK13+BERTAMBAH!AI13</f>
        <v>1</v>
      </c>
      <c r="AN13" s="32">
        <f>'SALDO AWAL'!AL13-BERKURANG!AL13+BERTAMBAH!AJ13</f>
        <v>150000</v>
      </c>
      <c r="AO13" s="32">
        <f>'SALDO AWAL'!AM13-BERKURANG!AM13+BERTAMBAH!AK13</f>
        <v>5</v>
      </c>
      <c r="AP13" s="32">
        <f>'SALDO AWAL'!AN13-BERKURANG!AN13+BERTAMBAH!AL13</f>
        <v>385000</v>
      </c>
      <c r="AQ13" s="32">
        <f>'SALDO AWAL'!AO13-BERKURANG!AO13+BERTAMBAH!AM13</f>
        <v>0</v>
      </c>
      <c r="AR13" s="32">
        <f>'SALDO AWAL'!AP13-BERKURANG!AP13+BERTAMBAH!AN13</f>
        <v>0</v>
      </c>
      <c r="AS13" s="32">
        <f>'SALDO AWAL'!AQ13-BERKURANG!AQ13+BERTAMBAH!AO13</f>
        <v>2</v>
      </c>
      <c r="AT13" s="32">
        <f>'SALDO AWAL'!AR13-BERKURANG!AR13+BERTAMBAH!AP13</f>
        <v>461719650.00000191</v>
      </c>
      <c r="AU13" s="60">
        <f t="shared" si="1"/>
        <v>4879</v>
      </c>
      <c r="AV13" s="223">
        <f t="shared" si="2"/>
        <v>129676113390.56001</v>
      </c>
      <c r="AW13" s="220">
        <v>2618611000.0000019</v>
      </c>
      <c r="AX13" s="14"/>
    </row>
    <row r="14" spans="1:50" ht="12" customHeight="1" x14ac:dyDescent="0.25">
      <c r="A14" s="10">
        <v>4</v>
      </c>
      <c r="B14" s="61" t="s">
        <v>31</v>
      </c>
      <c r="C14" s="32">
        <f>'SALDO AWAL'!E14-BERKURANG!E14+BERTAMBAH!C14</f>
        <v>17</v>
      </c>
      <c r="D14" s="32">
        <f>'SALDO AWAL'!F14-BERKURANG!F14+BERTAMBAH!D14</f>
        <v>6617867949</v>
      </c>
      <c r="E14" s="319">
        <f t="shared" si="0"/>
        <v>1191</v>
      </c>
      <c r="F14" s="32">
        <f>'SALDO AWAL'!G14-BERKURANG!G14+BERTAMBAH!E14</f>
        <v>57</v>
      </c>
      <c r="G14" s="32">
        <f>'SALDO AWAL'!H14-BERKURANG!H14+BERTAMBAH!F14</f>
        <v>8604230260</v>
      </c>
      <c r="H14" s="32">
        <f>'SALDO AWAL'!I14-BERKURANG!I14+BERTAMBAH!G14</f>
        <v>60</v>
      </c>
      <c r="I14" s="32">
        <f>'SALDO AWAL'!J14-BERKURANG!J14+BERTAMBAH!H14</f>
        <v>2218706500</v>
      </c>
      <c r="J14" s="32">
        <f>'SALDO AWAL'!K14-BERKURANG!K14+BERTAMBAH!I14</f>
        <v>108</v>
      </c>
      <c r="K14" s="32">
        <f>'SALDO AWAL'!L14-BERKURANG!L14+BERTAMBAH!J14</f>
        <v>750185666</v>
      </c>
      <c r="L14" s="32">
        <f>'SALDO AWAL'!M14-BERKURANG!M14+BERTAMBAH!K14</f>
        <v>3</v>
      </c>
      <c r="M14" s="32">
        <f>'SALDO AWAL'!N14-BERKURANG!N14+BERTAMBAH!L14</f>
        <v>10995000</v>
      </c>
      <c r="N14" s="32">
        <f>'SALDO AWAL'!O14-BERKURANG!O14+BERTAMBAH!M14</f>
        <v>918</v>
      </c>
      <c r="O14" s="297">
        <f>'SALDO AWAL'!P14-BERKURANG!P14+BERTAMBAH!N14</f>
        <v>1565409900</v>
      </c>
      <c r="P14" s="32">
        <f>'SALDO AWAL'!Q14-BERKURANG!Q14+BERTAMBAH!O14</f>
        <v>43</v>
      </c>
      <c r="Q14" s="32">
        <f>'SALDO AWAL'!R14-BERKURANG!R14+BERTAMBAH!P14</f>
        <v>262571000</v>
      </c>
      <c r="R14" s="32">
        <f>'SALDO AWAL'!S14-BERKURANG!S14+BERTAMBAH!Q14</f>
        <v>0</v>
      </c>
      <c r="S14" s="32">
        <f>'SALDO AWAL'!T14-BERKURANG!T14+BERTAMBAH!R14</f>
        <v>0</v>
      </c>
      <c r="T14" s="32">
        <f>'SALDO AWAL'!U14-BERKURANG!U14+BERTAMBAH!S14</f>
        <v>2</v>
      </c>
      <c r="U14" s="297">
        <f>'SALDO AWAL'!V14-BERKURANG!V14+BERTAMBAH!T14</f>
        <v>38500000</v>
      </c>
      <c r="V14" s="32">
        <f>'SALDO AWAL'!W14-BERKURANG!W14+BERTAMBAH!U14</f>
        <v>0</v>
      </c>
      <c r="W14" s="32">
        <f>'SALDO AWAL'!X14-BERKURANG!X14+BERTAMBAH!V14</f>
        <v>0</v>
      </c>
      <c r="X14" s="319">
        <f t="shared" si="3"/>
        <v>153</v>
      </c>
      <c r="Y14" s="32">
        <f>'SALDO AWAL'!Y14-BERKURANG!Y14+BERTAMBAH!W14</f>
        <v>142</v>
      </c>
      <c r="Z14" s="297">
        <f>'SALDO AWAL'!Z14-BERKURANG!Z14+BERTAMBAH!X14</f>
        <v>35175567355.119995</v>
      </c>
      <c r="AA14" s="32">
        <f>'SALDO AWAL'!AA14-BERKURANG!AA14+BERTAMBAH!Y14</f>
        <v>11</v>
      </c>
      <c r="AB14" s="32">
        <f>'SALDO AWAL'!AB14-BERKURANG!AB14+BERTAMBAH!Z14</f>
        <v>1717021679</v>
      </c>
      <c r="AC14" s="33">
        <f t="shared" si="4"/>
        <v>2756</v>
      </c>
      <c r="AD14" s="32">
        <f>'SALDO AWAL'!AC14-BERKURANG!AC14+BERTAMBAH!AA14</f>
        <v>1510</v>
      </c>
      <c r="AE14" s="32">
        <f>'SALDO AWAL'!AD14-BERKURANG!AD14+BERTAMBAH!AB14</f>
        <v>878315046576.57983</v>
      </c>
      <c r="AF14" s="32">
        <f>'SALDO AWAL'!AE14-BERKURANG!AE14+BERTAMBAH!AC14</f>
        <v>579</v>
      </c>
      <c r="AG14" s="32">
        <f>'SALDO AWAL'!AF14-BERKURANG!AF14+BERTAMBAH!AD14</f>
        <v>102670737895</v>
      </c>
      <c r="AH14" s="32">
        <f>'SALDO AWAL'!AG14-BERKURANG!AG14+BERTAMBAH!AE14</f>
        <v>0</v>
      </c>
      <c r="AI14" s="32">
        <f>'SALDO AWAL'!AH14-BERKURANG!AH14+BERTAMBAH!AF14</f>
        <v>0</v>
      </c>
      <c r="AJ14" s="32">
        <f>'SALDO AWAL'!AI14-BERKURANG!AI14+BERTAMBAH!AG14</f>
        <v>667</v>
      </c>
      <c r="AK14" s="32">
        <f>'SALDO AWAL'!AJ14-BERKURANG!AJ14+BERTAMBAH!AH14</f>
        <v>124499508668.38</v>
      </c>
      <c r="AL14" s="319">
        <f t="shared" si="5"/>
        <v>1</v>
      </c>
      <c r="AM14" s="32">
        <f>'SALDO AWAL'!AK14-BERKURANG!AK14+BERTAMBAH!AI14</f>
        <v>1</v>
      </c>
      <c r="AN14" s="32">
        <f>'SALDO AWAL'!AL14-BERKURANG!AL14+BERTAMBAH!AJ14</f>
        <v>97800000</v>
      </c>
      <c r="AO14" s="32">
        <f>'SALDO AWAL'!AM14-BERKURANG!AM14+BERTAMBAH!AK14</f>
        <v>0</v>
      </c>
      <c r="AP14" s="32">
        <f>'SALDO AWAL'!AN14-BERKURANG!AN14+BERTAMBAH!AL14</f>
        <v>0</v>
      </c>
      <c r="AQ14" s="32">
        <f>'SALDO AWAL'!AO14-BERKURANG!AO14+BERTAMBAH!AM14</f>
        <v>0</v>
      </c>
      <c r="AR14" s="32">
        <f>'SALDO AWAL'!AP14-BERKURANG!AP14+BERTAMBAH!AN14</f>
        <v>0</v>
      </c>
      <c r="AS14" s="32">
        <f>'SALDO AWAL'!AQ14-BERKURANG!AQ14+BERTAMBAH!AO14</f>
        <v>2</v>
      </c>
      <c r="AT14" s="32">
        <f>'SALDO AWAL'!AR14-BERKURANG!AR14+BERTAMBAH!AP14</f>
        <v>2323594817.4899998</v>
      </c>
      <c r="AU14" s="60">
        <f t="shared" si="1"/>
        <v>4120</v>
      </c>
      <c r="AV14" s="223">
        <f t="shared" si="2"/>
        <v>1164867743266.5698</v>
      </c>
      <c r="AW14" s="220">
        <v>495231468.24000049</v>
      </c>
      <c r="AX14" s="14"/>
    </row>
    <row r="15" spans="1:50" ht="12" customHeight="1" x14ac:dyDescent="0.25">
      <c r="A15" s="10">
        <v>5</v>
      </c>
      <c r="B15" s="11" t="s">
        <v>32</v>
      </c>
      <c r="C15" s="32">
        <f>'SALDO AWAL'!E15-BERKURANG!E15+BERTAMBAH!C15</f>
        <v>0</v>
      </c>
      <c r="D15" s="32">
        <f>'SALDO AWAL'!F15-BERKURANG!F15+BERTAMBAH!D15</f>
        <v>0</v>
      </c>
      <c r="E15" s="319">
        <f t="shared" si="0"/>
        <v>453</v>
      </c>
      <c r="F15" s="32">
        <f>'SALDO AWAL'!G15-BERKURANG!G15+BERTAMBAH!E15</f>
        <v>0</v>
      </c>
      <c r="G15" s="32">
        <f>'SALDO AWAL'!H15-BERKURANG!H15+BERTAMBAH!F15</f>
        <v>0</v>
      </c>
      <c r="H15" s="32">
        <f>'SALDO AWAL'!I15-BERKURANG!I15+BERTAMBAH!G15</f>
        <v>27</v>
      </c>
      <c r="I15" s="32">
        <f>'SALDO AWAL'!J15-BERKURANG!J15+BERTAMBAH!H15</f>
        <v>757316714</v>
      </c>
      <c r="J15" s="32">
        <f>'SALDO AWAL'!K15-BERKURANG!K15+BERTAMBAH!I15</f>
        <v>5</v>
      </c>
      <c r="K15" s="32">
        <f>'SALDO AWAL'!L15-BERKURANG!L15+BERTAMBAH!J15</f>
        <v>27405000</v>
      </c>
      <c r="L15" s="32">
        <f>'SALDO AWAL'!M15-BERKURANG!M15+BERTAMBAH!K15</f>
        <v>0</v>
      </c>
      <c r="M15" s="32">
        <f>'SALDO AWAL'!N15-BERKURANG!N15+BERTAMBAH!L15</f>
        <v>0</v>
      </c>
      <c r="N15" s="32">
        <f>'SALDO AWAL'!O15-BERKURANG!O15+BERTAMBAH!M15</f>
        <v>388</v>
      </c>
      <c r="O15" s="297">
        <f>'SALDO AWAL'!P15-BERKURANG!P15+BERTAMBAH!N15</f>
        <v>1388827725.46</v>
      </c>
      <c r="P15" s="32">
        <f>'SALDO AWAL'!Q15-BERKURANG!Q15+BERTAMBAH!O15</f>
        <v>33</v>
      </c>
      <c r="Q15" s="32">
        <f>'SALDO AWAL'!R15-BERKURANG!R15+BERTAMBAH!P15</f>
        <v>208575000</v>
      </c>
      <c r="R15" s="32">
        <f>'SALDO AWAL'!S15-BERKURANG!S15+BERTAMBAH!Q15</f>
        <v>0</v>
      </c>
      <c r="S15" s="32">
        <f>'SALDO AWAL'!T15-BERKURANG!T15+BERTAMBAH!R15</f>
        <v>0</v>
      </c>
      <c r="T15" s="32">
        <f>'SALDO AWAL'!U15-BERKURANG!U15+BERTAMBAH!S15</f>
        <v>0</v>
      </c>
      <c r="U15" s="297">
        <f>'SALDO AWAL'!V15-BERKURANG!V15+BERTAMBAH!T15</f>
        <v>0</v>
      </c>
      <c r="V15" s="32">
        <f>'SALDO AWAL'!W15-BERKURANG!W15+BERTAMBAH!U15</f>
        <v>0</v>
      </c>
      <c r="W15" s="32">
        <f>'SALDO AWAL'!X15-BERKURANG!X15+BERTAMBAH!V15</f>
        <v>0</v>
      </c>
      <c r="X15" s="319">
        <f t="shared" si="3"/>
        <v>2</v>
      </c>
      <c r="Y15" s="32">
        <f>'SALDO AWAL'!Y15-BERKURANG!Y15+BERTAMBAH!W15</f>
        <v>2</v>
      </c>
      <c r="Z15" s="297">
        <f>'SALDO AWAL'!Z15-BERKURANG!Z15+BERTAMBAH!X15</f>
        <v>4711285313</v>
      </c>
      <c r="AA15" s="32">
        <f>'SALDO AWAL'!AA15-BERKURANG!AA15+BERTAMBAH!Y15</f>
        <v>0</v>
      </c>
      <c r="AB15" s="32">
        <f>'SALDO AWAL'!AB15-BERKURANG!AB15+BERTAMBAH!Z15</f>
        <v>0</v>
      </c>
      <c r="AC15" s="33">
        <f t="shared" si="4"/>
        <v>1</v>
      </c>
      <c r="AD15" s="32">
        <f>'SALDO AWAL'!AC15-BERKURANG!AC15+BERTAMBAH!AA15</f>
        <v>0</v>
      </c>
      <c r="AE15" s="32">
        <f>'SALDO AWAL'!AD15-BERKURANG!AD15+BERTAMBAH!AB15</f>
        <v>0</v>
      </c>
      <c r="AF15" s="32">
        <f>'SALDO AWAL'!AE15-BERKURANG!AE15+BERTAMBAH!AC15</f>
        <v>0</v>
      </c>
      <c r="AG15" s="32">
        <f>'SALDO AWAL'!AF15-BERKURANG!AF15+BERTAMBAH!AD15</f>
        <v>0</v>
      </c>
      <c r="AH15" s="32">
        <f>'SALDO AWAL'!AG15-BERKURANG!AG15+BERTAMBAH!AE15</f>
        <v>0</v>
      </c>
      <c r="AI15" s="32">
        <f>'SALDO AWAL'!AH15-BERKURANG!AH15+BERTAMBAH!AF15</f>
        <v>0</v>
      </c>
      <c r="AJ15" s="32">
        <f>'SALDO AWAL'!AI15-BERKURANG!AI15+BERTAMBAH!AG15</f>
        <v>1</v>
      </c>
      <c r="AK15" s="32">
        <f>'SALDO AWAL'!AJ15-BERKURANG!AJ15+BERTAMBAH!AH15</f>
        <v>23851000</v>
      </c>
      <c r="AL15" s="319">
        <f t="shared" si="5"/>
        <v>1</v>
      </c>
      <c r="AM15" s="32">
        <f>'SALDO AWAL'!AK15-BERKURANG!AK15+BERTAMBAH!AI15</f>
        <v>0</v>
      </c>
      <c r="AN15" s="32">
        <f>'SALDO AWAL'!AL15-BERKURANG!AL15+BERTAMBAH!AJ15</f>
        <v>0</v>
      </c>
      <c r="AO15" s="32">
        <f>'SALDO AWAL'!AM15-BERKURANG!AM15+BERTAMBAH!AK15</f>
        <v>1</v>
      </c>
      <c r="AP15" s="32">
        <f>'SALDO AWAL'!AN15-BERKURANG!AN15+BERTAMBAH!AL15</f>
        <v>4985000</v>
      </c>
      <c r="AQ15" s="32">
        <f>'SALDO AWAL'!AO15-BERKURANG!AO15+BERTAMBAH!AM15</f>
        <v>0</v>
      </c>
      <c r="AR15" s="32">
        <f>'SALDO AWAL'!AP15-BERKURANG!AP15+BERTAMBAH!AN15</f>
        <v>0</v>
      </c>
      <c r="AS15" s="32">
        <f>'SALDO AWAL'!AQ15-BERKURANG!AQ15+BERTAMBAH!AO15</f>
        <v>0</v>
      </c>
      <c r="AT15" s="32">
        <f>'SALDO AWAL'!AR15-BERKURANG!AR15+BERTAMBAH!AP15</f>
        <v>0</v>
      </c>
      <c r="AU15" s="60">
        <f t="shared" si="1"/>
        <v>457</v>
      </c>
      <c r="AV15" s="223">
        <f t="shared" si="2"/>
        <v>7122245752.46</v>
      </c>
      <c r="AW15" s="13"/>
      <c r="AX15" s="14"/>
    </row>
    <row r="16" spans="1:50" ht="12" customHeight="1" x14ac:dyDescent="0.25">
      <c r="A16" s="10">
        <v>6</v>
      </c>
      <c r="B16" s="61" t="s">
        <v>33</v>
      </c>
      <c r="C16" s="32">
        <f>'SALDO AWAL'!E16-BERKURANG!E16+BERTAMBAH!C16</f>
        <v>8</v>
      </c>
      <c r="D16" s="32">
        <f>'SALDO AWAL'!F16-BERKURANG!F16+BERTAMBAH!D16</f>
        <v>7009101062.000001</v>
      </c>
      <c r="E16" s="319">
        <f t="shared" si="0"/>
        <v>627</v>
      </c>
      <c r="F16" s="32">
        <f>'SALDO AWAL'!G16-BERKURANG!G16+BERTAMBAH!E16</f>
        <v>10</v>
      </c>
      <c r="G16" s="32">
        <f>'SALDO AWAL'!H16-BERKURANG!H16+BERTAMBAH!F16</f>
        <v>1009250000</v>
      </c>
      <c r="H16" s="32">
        <f>'SALDO AWAL'!I16-BERKURANG!I16+BERTAMBAH!G16</f>
        <v>20</v>
      </c>
      <c r="I16" s="32">
        <f>'SALDO AWAL'!J16-BERKURANG!J16+BERTAMBAH!H16</f>
        <v>2503973400</v>
      </c>
      <c r="J16" s="32">
        <f>'SALDO AWAL'!K16-BERKURANG!K16+BERTAMBAH!I16</f>
        <v>8</v>
      </c>
      <c r="K16" s="32">
        <f>'SALDO AWAL'!L16-BERKURANG!L16+BERTAMBAH!J16</f>
        <v>137835500</v>
      </c>
      <c r="L16" s="32">
        <f>'SALDO AWAL'!M16-BERKURANG!M16+BERTAMBAH!K16</f>
        <v>1</v>
      </c>
      <c r="M16" s="32">
        <f>'SALDO AWAL'!N16-BERKURANG!N16+BERTAMBAH!L16</f>
        <v>900000</v>
      </c>
      <c r="N16" s="32">
        <f>'SALDO AWAL'!O16-BERKURANG!O16+BERTAMBAH!M16</f>
        <v>526</v>
      </c>
      <c r="O16" s="297">
        <f>'SALDO AWAL'!P16-BERKURANG!P16+BERTAMBAH!N16</f>
        <v>933026142</v>
      </c>
      <c r="P16" s="32">
        <f>'SALDO AWAL'!Q16-BERKURANG!Q16+BERTAMBAH!O16</f>
        <v>62</v>
      </c>
      <c r="Q16" s="32">
        <f>'SALDO AWAL'!R16-BERKURANG!R16+BERTAMBAH!P16</f>
        <v>566823505</v>
      </c>
      <c r="R16" s="32">
        <f>'SALDO AWAL'!S16-BERKURANG!S16+BERTAMBAH!Q16</f>
        <v>0</v>
      </c>
      <c r="S16" s="32">
        <f>'SALDO AWAL'!T16-BERKURANG!T16+BERTAMBAH!R16</f>
        <v>0</v>
      </c>
      <c r="T16" s="32">
        <f>'SALDO AWAL'!U16-BERKURANG!U16+BERTAMBAH!S16</f>
        <v>0</v>
      </c>
      <c r="U16" s="297">
        <f>'SALDO AWAL'!V16-BERKURANG!V16+BERTAMBAH!T16</f>
        <v>0</v>
      </c>
      <c r="V16" s="32">
        <f>'SALDO AWAL'!W16-BERKURANG!W16+BERTAMBAH!U16</f>
        <v>0</v>
      </c>
      <c r="W16" s="32">
        <f>'SALDO AWAL'!X16-BERKURANG!X16+BERTAMBAH!V16</f>
        <v>0</v>
      </c>
      <c r="X16" s="319">
        <f t="shared" si="3"/>
        <v>909</v>
      </c>
      <c r="Y16" s="32">
        <f>'SALDO AWAL'!Y16-BERKURANG!Y16+BERTAMBAH!W16</f>
        <v>67</v>
      </c>
      <c r="Z16" s="297">
        <f>'SALDO AWAL'!Z16-BERKURANG!Z16+BERTAMBAH!X16</f>
        <v>5028720946</v>
      </c>
      <c r="AA16" s="32">
        <f>'SALDO AWAL'!AA16-BERKURANG!AA16+BERTAMBAH!Y16</f>
        <v>842</v>
      </c>
      <c r="AB16" s="32">
        <f>'SALDO AWAL'!AB16-BERKURANG!AB16+BERTAMBAH!Z16</f>
        <v>4528996369</v>
      </c>
      <c r="AC16" s="33">
        <f t="shared" si="4"/>
        <v>201</v>
      </c>
      <c r="AD16" s="32">
        <f>'SALDO AWAL'!AC16-BERKURANG!AC16+BERTAMBAH!AA16</f>
        <v>0</v>
      </c>
      <c r="AE16" s="32">
        <f>'SALDO AWAL'!AD16-BERKURANG!AD16+BERTAMBAH!AB16</f>
        <v>0</v>
      </c>
      <c r="AF16" s="32">
        <f>'SALDO AWAL'!AE16-BERKURANG!AE16+BERTAMBAH!AC16</f>
        <v>0</v>
      </c>
      <c r="AG16" s="32">
        <f>'SALDO AWAL'!AF16-BERKURANG!AF16+BERTAMBAH!AD16</f>
        <v>0</v>
      </c>
      <c r="AH16" s="32">
        <f>'SALDO AWAL'!AG16-BERKURANG!AG16+BERTAMBAH!AE16</f>
        <v>190</v>
      </c>
      <c r="AI16" s="32">
        <f>'SALDO AWAL'!AH16-BERKURANG!AH16+BERTAMBAH!AF16</f>
        <v>13844503850</v>
      </c>
      <c r="AJ16" s="32">
        <f>'SALDO AWAL'!AI16-BERKURANG!AI16+BERTAMBAH!AG16</f>
        <v>11</v>
      </c>
      <c r="AK16" s="32">
        <f>'SALDO AWAL'!AJ16-BERKURANG!AJ16+BERTAMBAH!AH16</f>
        <v>886324944</v>
      </c>
      <c r="AL16" s="319">
        <f t="shared" si="5"/>
        <v>0</v>
      </c>
      <c r="AM16" s="32">
        <f>'SALDO AWAL'!AK16-BERKURANG!AK16+BERTAMBAH!AI16</f>
        <v>0</v>
      </c>
      <c r="AN16" s="32">
        <f>'SALDO AWAL'!AL16-BERKURANG!AL16+BERTAMBAH!AJ16</f>
        <v>0</v>
      </c>
      <c r="AO16" s="32">
        <f>'SALDO AWAL'!AM16-BERKURANG!AM16+BERTAMBAH!AK16</f>
        <v>0</v>
      </c>
      <c r="AP16" s="32">
        <f>'SALDO AWAL'!AN16-BERKURANG!AN16+BERTAMBAH!AL16</f>
        <v>0</v>
      </c>
      <c r="AQ16" s="32">
        <f>'SALDO AWAL'!AO16-BERKURANG!AO16+BERTAMBAH!AM16</f>
        <v>0</v>
      </c>
      <c r="AR16" s="32">
        <f>'SALDO AWAL'!AP16-BERKURANG!AP16+BERTAMBAH!AN16</f>
        <v>0</v>
      </c>
      <c r="AS16" s="32">
        <f>'SALDO AWAL'!AQ16-BERKURANG!AQ16+BERTAMBAH!AO16</f>
        <v>0</v>
      </c>
      <c r="AT16" s="32">
        <f>'SALDO AWAL'!AR16-BERKURANG!AR16+BERTAMBAH!AP16</f>
        <v>0</v>
      </c>
      <c r="AU16" s="60">
        <f t="shared" si="1"/>
        <v>1745</v>
      </c>
      <c r="AV16" s="223">
        <f t="shared" si="2"/>
        <v>36449455718</v>
      </c>
      <c r="AW16" s="13"/>
      <c r="AX16" s="14"/>
    </row>
    <row r="17" spans="1:50" ht="12" customHeight="1" x14ac:dyDescent="0.25">
      <c r="A17" s="10">
        <v>7</v>
      </c>
      <c r="B17" s="61" t="s">
        <v>34</v>
      </c>
      <c r="C17" s="32">
        <f>'SALDO AWAL'!E17-BERKURANG!E17+BERTAMBAH!C17</f>
        <v>0</v>
      </c>
      <c r="D17" s="32">
        <f>'SALDO AWAL'!F17-BERKURANG!F17+BERTAMBAH!D17</f>
        <v>0</v>
      </c>
      <c r="E17" s="319">
        <f t="shared" si="0"/>
        <v>277</v>
      </c>
      <c r="F17" s="32">
        <f>'SALDO AWAL'!G17-BERKURANG!G17+BERTAMBAH!E17</f>
        <v>0</v>
      </c>
      <c r="G17" s="32">
        <f>'SALDO AWAL'!H17-BERKURANG!H17+BERTAMBAH!F17</f>
        <v>0</v>
      </c>
      <c r="H17" s="32">
        <f>'SALDO AWAL'!I17-BERKURANG!I17+BERTAMBAH!G17</f>
        <v>5</v>
      </c>
      <c r="I17" s="32">
        <f>'SALDO AWAL'!J17-BERKURANG!J17+BERTAMBAH!H17</f>
        <v>552505000</v>
      </c>
      <c r="J17" s="32">
        <f>'SALDO AWAL'!K17-BERKURANG!K17+BERTAMBAH!I17</f>
        <v>0</v>
      </c>
      <c r="K17" s="32">
        <f>'SALDO AWAL'!L17-BERKURANG!L17+BERTAMBAH!J17</f>
        <v>0</v>
      </c>
      <c r="L17" s="32">
        <f>'SALDO AWAL'!M17-BERKURANG!M17+BERTAMBAH!K17</f>
        <v>0</v>
      </c>
      <c r="M17" s="32">
        <f>'SALDO AWAL'!N17-BERKURANG!N17+BERTAMBAH!L17</f>
        <v>0</v>
      </c>
      <c r="N17" s="32">
        <f>'SALDO AWAL'!O17-BERKURANG!O17+BERTAMBAH!M17</f>
        <v>211</v>
      </c>
      <c r="O17" s="297">
        <f>'SALDO AWAL'!P17-BERKURANG!P17+BERTAMBAH!N17</f>
        <v>1001507386.1800001</v>
      </c>
      <c r="P17" s="32">
        <f>'SALDO AWAL'!Q17-BERKURANG!Q17+BERTAMBAH!O17</f>
        <v>61</v>
      </c>
      <c r="Q17" s="32">
        <f>'SALDO AWAL'!R17-BERKURANG!R17+BERTAMBAH!P17</f>
        <v>1592234600</v>
      </c>
      <c r="R17" s="32">
        <f>'SALDO AWAL'!S17-BERKURANG!S17+BERTAMBAH!Q17</f>
        <v>0</v>
      </c>
      <c r="S17" s="32">
        <f>'SALDO AWAL'!T17-BERKURANG!T17+BERTAMBAH!R17</f>
        <v>0</v>
      </c>
      <c r="T17" s="32">
        <f>'SALDO AWAL'!U17-BERKURANG!U17+BERTAMBAH!S17</f>
        <v>0</v>
      </c>
      <c r="U17" s="297">
        <f>'SALDO AWAL'!V17-BERKURANG!V17+BERTAMBAH!T17</f>
        <v>0</v>
      </c>
      <c r="V17" s="32">
        <f>'SALDO AWAL'!W17-BERKURANG!W17+BERTAMBAH!U17</f>
        <v>0</v>
      </c>
      <c r="W17" s="32">
        <f>'SALDO AWAL'!X17-BERKURANG!X17+BERTAMBAH!V17</f>
        <v>0</v>
      </c>
      <c r="X17" s="319">
        <f t="shared" si="3"/>
        <v>0</v>
      </c>
      <c r="Y17" s="32">
        <f>'SALDO AWAL'!Y17-BERKURANG!Y17+BERTAMBAH!W17</f>
        <v>0</v>
      </c>
      <c r="Z17" s="297">
        <f>'SALDO AWAL'!Z17-BERKURANG!Z17+BERTAMBAH!X17</f>
        <v>0</v>
      </c>
      <c r="AA17" s="32">
        <f>'SALDO AWAL'!AA17-BERKURANG!AA17+BERTAMBAH!Y17</f>
        <v>0</v>
      </c>
      <c r="AB17" s="32">
        <f>'SALDO AWAL'!AB17-BERKURANG!AB17+BERTAMBAH!Z17</f>
        <v>0</v>
      </c>
      <c r="AC17" s="33">
        <f t="shared" si="4"/>
        <v>2</v>
      </c>
      <c r="AD17" s="32">
        <f>'SALDO AWAL'!AC17-BERKURANG!AC17+BERTAMBAH!AA17</f>
        <v>0</v>
      </c>
      <c r="AE17" s="32">
        <f>'SALDO AWAL'!AD17-BERKURANG!AD17+BERTAMBAH!AB17</f>
        <v>0</v>
      </c>
      <c r="AF17" s="32">
        <f>'SALDO AWAL'!AE17-BERKURANG!AE17+BERTAMBAH!AC17</f>
        <v>0</v>
      </c>
      <c r="AG17" s="32">
        <f>'SALDO AWAL'!AF17-BERKURANG!AF17+BERTAMBAH!AD17</f>
        <v>0</v>
      </c>
      <c r="AH17" s="32">
        <f>'SALDO AWAL'!AG17-BERKURANG!AG17+BERTAMBAH!AE17</f>
        <v>2</v>
      </c>
      <c r="AI17" s="32">
        <f>'SALDO AWAL'!AH17-BERKURANG!AH17+BERTAMBAH!AF17</f>
        <v>548990300</v>
      </c>
      <c r="AJ17" s="32">
        <f>'SALDO AWAL'!AI17-BERKURANG!AI17+BERTAMBAH!AG17</f>
        <v>0</v>
      </c>
      <c r="AK17" s="32">
        <f>'SALDO AWAL'!AJ17-BERKURANG!AJ17+BERTAMBAH!AH17</f>
        <v>0</v>
      </c>
      <c r="AL17" s="319">
        <f t="shared" si="5"/>
        <v>0</v>
      </c>
      <c r="AM17" s="32">
        <f>'SALDO AWAL'!AK17-BERKURANG!AK17+BERTAMBAH!AI17</f>
        <v>0</v>
      </c>
      <c r="AN17" s="32">
        <f>'SALDO AWAL'!AL17-BERKURANG!AL17+BERTAMBAH!AJ17</f>
        <v>0</v>
      </c>
      <c r="AO17" s="32">
        <f>'SALDO AWAL'!AM17-BERKURANG!AM17+BERTAMBAH!AK17</f>
        <v>0</v>
      </c>
      <c r="AP17" s="32">
        <f>'SALDO AWAL'!AN17-BERKURANG!AN17+BERTAMBAH!AL17</f>
        <v>0</v>
      </c>
      <c r="AQ17" s="32">
        <f>'SALDO AWAL'!AO17-BERKURANG!AO17+BERTAMBAH!AM17</f>
        <v>0</v>
      </c>
      <c r="AR17" s="32">
        <f>'SALDO AWAL'!AP17-BERKURANG!AP17+BERTAMBAH!AN17</f>
        <v>0</v>
      </c>
      <c r="AS17" s="32">
        <f>'SALDO AWAL'!AQ17-BERKURANG!AQ17+BERTAMBAH!AO17</f>
        <v>0</v>
      </c>
      <c r="AT17" s="32">
        <f>'SALDO AWAL'!AR17-BERKURANG!AR17+BERTAMBAH!AP17</f>
        <v>0</v>
      </c>
      <c r="AU17" s="60">
        <f t="shared" si="1"/>
        <v>279</v>
      </c>
      <c r="AV17" s="223">
        <f t="shared" si="2"/>
        <v>3695237286.1800003</v>
      </c>
      <c r="AW17" s="13"/>
      <c r="AX17" s="14"/>
    </row>
    <row r="18" spans="1:50" ht="12" customHeight="1" x14ac:dyDescent="0.25">
      <c r="A18" s="10">
        <v>8</v>
      </c>
      <c r="B18" s="62" t="s">
        <v>35</v>
      </c>
      <c r="C18" s="32">
        <f>'SALDO AWAL'!E18-BERKURANG!E18+BERTAMBAH!C18</f>
        <v>9</v>
      </c>
      <c r="D18" s="32">
        <f>'SALDO AWAL'!F18-BERKURANG!F18+BERTAMBAH!D18</f>
        <v>2252771300</v>
      </c>
      <c r="E18" s="319">
        <f t="shared" si="0"/>
        <v>622</v>
      </c>
      <c r="F18" s="32">
        <f>'SALDO AWAL'!G18-BERKURANG!G18+BERTAMBAH!E18</f>
        <v>33</v>
      </c>
      <c r="G18" s="32">
        <f>'SALDO AWAL'!H18-BERKURANG!H18+BERTAMBAH!F18</f>
        <v>1937380120</v>
      </c>
      <c r="H18" s="32">
        <f>'SALDO AWAL'!I18-BERKURANG!I18+BERTAMBAH!G18</f>
        <v>64</v>
      </c>
      <c r="I18" s="32">
        <f>'SALDO AWAL'!J18-BERKURANG!J18+BERTAMBAH!H18</f>
        <v>3560002094</v>
      </c>
      <c r="J18" s="32">
        <f>'SALDO AWAL'!K18-BERKURANG!K18+BERTAMBAH!I18</f>
        <v>8</v>
      </c>
      <c r="K18" s="32">
        <f>'SALDO AWAL'!L18-BERKURANG!L18+BERTAMBAH!J18</f>
        <v>121653000</v>
      </c>
      <c r="L18" s="32">
        <f>'SALDO AWAL'!M18-BERKURANG!M18+BERTAMBAH!K18</f>
        <v>58</v>
      </c>
      <c r="M18" s="32">
        <f>'SALDO AWAL'!N18-BERKURANG!N18+BERTAMBAH!L18</f>
        <v>1094276500</v>
      </c>
      <c r="N18" s="32">
        <f>'SALDO AWAL'!O18-BERKURANG!O18+BERTAMBAH!M18</f>
        <v>366</v>
      </c>
      <c r="O18" s="297">
        <f>'SALDO AWAL'!P18-BERKURANG!P18+BERTAMBAH!N18</f>
        <v>1470289318</v>
      </c>
      <c r="P18" s="32">
        <f>'SALDO AWAL'!Q18-BERKURANG!Q18+BERTAMBAH!O18</f>
        <v>43</v>
      </c>
      <c r="Q18" s="32">
        <f>'SALDO AWAL'!R18-BERKURANG!R18+BERTAMBAH!P18</f>
        <v>193753500</v>
      </c>
      <c r="R18" s="32">
        <f>'SALDO AWAL'!S18-BERKURANG!S18+BERTAMBAH!Q18</f>
        <v>0</v>
      </c>
      <c r="S18" s="32">
        <f>'SALDO AWAL'!T18-BERKURANG!T18+BERTAMBAH!R18</f>
        <v>0</v>
      </c>
      <c r="T18" s="32">
        <f>'SALDO AWAL'!U18-BERKURANG!U18+BERTAMBAH!S18</f>
        <v>46</v>
      </c>
      <c r="U18" s="297">
        <f>'SALDO AWAL'!V18-BERKURANG!V18+BERTAMBAH!T18</f>
        <v>1793245000</v>
      </c>
      <c r="V18" s="32">
        <f>'SALDO AWAL'!W18-BERKURANG!W18+BERTAMBAH!U18</f>
        <v>4</v>
      </c>
      <c r="W18" s="32">
        <f>'SALDO AWAL'!X18-BERKURANG!X18+BERTAMBAH!V18</f>
        <v>11290000</v>
      </c>
      <c r="X18" s="319">
        <f t="shared" si="3"/>
        <v>76</v>
      </c>
      <c r="Y18" s="32">
        <f>'SALDO AWAL'!Y18-BERKURANG!Y18+BERTAMBAH!W18</f>
        <v>65</v>
      </c>
      <c r="Z18" s="297">
        <f>'SALDO AWAL'!Z18-BERKURANG!Z18+BERTAMBAH!X18</f>
        <v>8009242938</v>
      </c>
      <c r="AA18" s="32">
        <f>'SALDO AWAL'!AA18-BERKURANG!AA18+BERTAMBAH!Y18</f>
        <v>11</v>
      </c>
      <c r="AB18" s="32">
        <f>'SALDO AWAL'!AB18-BERKURANG!AB18+BERTAMBAH!Z18</f>
        <v>565401662</v>
      </c>
      <c r="AC18" s="33">
        <f t="shared" si="4"/>
        <v>33</v>
      </c>
      <c r="AD18" s="32">
        <f>'SALDO AWAL'!AC18-BERKURANG!AC18+BERTAMBAH!AA18</f>
        <v>4</v>
      </c>
      <c r="AE18" s="32">
        <f>'SALDO AWAL'!AD18-BERKURANG!AD18+BERTAMBAH!AB18</f>
        <v>376279150</v>
      </c>
      <c r="AF18" s="32">
        <f>'SALDO AWAL'!AE18-BERKURANG!AE18+BERTAMBAH!AC18</f>
        <v>27</v>
      </c>
      <c r="AG18" s="32">
        <f>'SALDO AWAL'!AF18-BERKURANG!AF18+BERTAMBAH!AD18</f>
        <v>543370000</v>
      </c>
      <c r="AH18" s="32">
        <f>'SALDO AWAL'!AG18-BERKURANG!AG18+BERTAMBAH!AE18</f>
        <v>2</v>
      </c>
      <c r="AI18" s="32">
        <f>'SALDO AWAL'!AH18-BERKURANG!AH18+BERTAMBAH!AF18</f>
        <v>30761566</v>
      </c>
      <c r="AJ18" s="32">
        <f>'SALDO AWAL'!AI18-BERKURANG!AI18+BERTAMBAH!AG18</f>
        <v>0</v>
      </c>
      <c r="AK18" s="32">
        <f>'SALDO AWAL'!AJ18-BERKURANG!AJ18+BERTAMBAH!AH18</f>
        <v>0</v>
      </c>
      <c r="AL18" s="319">
        <f t="shared" si="5"/>
        <v>2</v>
      </c>
      <c r="AM18" s="32">
        <f>'SALDO AWAL'!AK18-BERKURANG!AK18+BERTAMBAH!AI18</f>
        <v>0</v>
      </c>
      <c r="AN18" s="32">
        <f>'SALDO AWAL'!AL18-BERKURANG!AL18+BERTAMBAH!AJ18</f>
        <v>0</v>
      </c>
      <c r="AO18" s="32">
        <f>'SALDO AWAL'!AM18-BERKURANG!AM18+BERTAMBAH!AK18</f>
        <v>0</v>
      </c>
      <c r="AP18" s="32">
        <f>'SALDO AWAL'!AN18-BERKURANG!AN18+BERTAMBAH!AL18</f>
        <v>0</v>
      </c>
      <c r="AQ18" s="32">
        <f>'SALDO AWAL'!AO18-BERKURANG!AO18+BERTAMBAH!AM18</f>
        <v>2</v>
      </c>
      <c r="AR18" s="32">
        <f>'SALDO AWAL'!AP18-BERKURANG!AP18+BERTAMBAH!AN18</f>
        <v>59016000</v>
      </c>
      <c r="AS18" s="32">
        <f>'SALDO AWAL'!AQ18-BERKURANG!AQ18+BERTAMBAH!AO18</f>
        <v>0</v>
      </c>
      <c r="AT18" s="32">
        <f>'SALDO AWAL'!AR18-BERKURANG!AR18+BERTAMBAH!AP18</f>
        <v>0</v>
      </c>
      <c r="AU18" s="60">
        <f t="shared" si="1"/>
        <v>742</v>
      </c>
      <c r="AV18" s="223">
        <f t="shared" si="2"/>
        <v>22018732148</v>
      </c>
      <c r="AW18" s="13"/>
      <c r="AX18" s="14"/>
    </row>
    <row r="19" spans="1:50" ht="12" customHeight="1" x14ac:dyDescent="0.25">
      <c r="A19" s="10">
        <v>9</v>
      </c>
      <c r="B19" s="18" t="s">
        <v>36</v>
      </c>
      <c r="C19" s="32">
        <f>'SALDO AWAL'!E19-BERKURANG!E19+BERTAMBAH!C19</f>
        <v>0</v>
      </c>
      <c r="D19" s="32">
        <f>'SALDO AWAL'!F19-BERKURANG!F19+BERTAMBAH!D19</f>
        <v>0</v>
      </c>
      <c r="E19" s="319">
        <f t="shared" si="0"/>
        <v>442</v>
      </c>
      <c r="F19" s="32">
        <f>'SALDO AWAL'!G19-BERKURANG!G19+BERTAMBAH!E19</f>
        <v>1</v>
      </c>
      <c r="G19" s="32">
        <f>'SALDO AWAL'!H19-BERKURANG!H19+BERTAMBAH!F19</f>
        <v>20000000</v>
      </c>
      <c r="H19" s="32">
        <f>'SALDO AWAL'!I19-BERKURANG!I19+BERTAMBAH!G19</f>
        <v>14</v>
      </c>
      <c r="I19" s="32">
        <f>'SALDO AWAL'!J19-BERKURANG!J19+BERTAMBAH!H19</f>
        <v>765706394</v>
      </c>
      <c r="J19" s="32">
        <f>'SALDO AWAL'!K19-BERKURANG!K19+BERTAMBAH!I19</f>
        <v>0</v>
      </c>
      <c r="K19" s="32">
        <f>'SALDO AWAL'!L19-BERKURANG!L19+BERTAMBAH!J19</f>
        <v>0</v>
      </c>
      <c r="L19" s="32">
        <f>'SALDO AWAL'!M19-BERKURANG!M19+BERTAMBAH!K19</f>
        <v>0</v>
      </c>
      <c r="M19" s="32">
        <f>'SALDO AWAL'!N19-BERKURANG!N19+BERTAMBAH!L19</f>
        <v>0</v>
      </c>
      <c r="N19" s="32">
        <f>'SALDO AWAL'!O19-BERKURANG!O19+BERTAMBAH!M19</f>
        <v>411</v>
      </c>
      <c r="O19" s="297">
        <f>'SALDO AWAL'!P19-BERKURANG!P19+BERTAMBAH!N19</f>
        <v>1851408928</v>
      </c>
      <c r="P19" s="32">
        <f>'SALDO AWAL'!Q19-BERKURANG!Q19+BERTAMBAH!O19</f>
        <v>16</v>
      </c>
      <c r="Q19" s="32">
        <f>'SALDO AWAL'!R19-BERKURANG!R19+BERTAMBAH!P19</f>
        <v>52217666.670000002</v>
      </c>
      <c r="R19" s="32">
        <f>'SALDO AWAL'!S19-BERKURANG!S19+BERTAMBAH!Q19</f>
        <v>0</v>
      </c>
      <c r="S19" s="32">
        <f>'SALDO AWAL'!T19-BERKURANG!T19+BERTAMBAH!R19</f>
        <v>0</v>
      </c>
      <c r="T19" s="32">
        <f>'SALDO AWAL'!U19-BERKURANG!U19+BERTAMBAH!S19</f>
        <v>0</v>
      </c>
      <c r="U19" s="297">
        <f>'SALDO AWAL'!V19-BERKURANG!V19+BERTAMBAH!T19</f>
        <v>0</v>
      </c>
      <c r="V19" s="32">
        <f>'SALDO AWAL'!W19-BERKURANG!W19+BERTAMBAH!U19</f>
        <v>0</v>
      </c>
      <c r="W19" s="32">
        <f>'SALDO AWAL'!X19-BERKURANG!X19+BERTAMBAH!V19</f>
        <v>0</v>
      </c>
      <c r="X19" s="319">
        <f t="shared" si="3"/>
        <v>2</v>
      </c>
      <c r="Y19" s="32">
        <f>'SALDO AWAL'!Y19-BERKURANG!Y19+BERTAMBAH!W19</f>
        <v>1</v>
      </c>
      <c r="Z19" s="297">
        <f>'SALDO AWAL'!Z19-BERKURANG!Z19+BERTAMBAH!X19</f>
        <v>304701000</v>
      </c>
      <c r="AA19" s="32">
        <f>'SALDO AWAL'!AA19-BERKURANG!AA19+BERTAMBAH!Y19</f>
        <v>1</v>
      </c>
      <c r="AB19" s="32">
        <f>'SALDO AWAL'!AB19-BERKURANG!AB19+BERTAMBAH!Z19</f>
        <v>14737000</v>
      </c>
      <c r="AC19" s="33">
        <f t="shared" si="4"/>
        <v>0</v>
      </c>
      <c r="AD19" s="32">
        <f>'SALDO AWAL'!AC19-BERKURANG!AC19+BERTAMBAH!AA19</f>
        <v>0</v>
      </c>
      <c r="AE19" s="32">
        <f>'SALDO AWAL'!AD19-BERKURANG!AD19+BERTAMBAH!AB19</f>
        <v>0</v>
      </c>
      <c r="AF19" s="32">
        <f>'SALDO AWAL'!AE19-BERKURANG!AE19+BERTAMBAH!AC19</f>
        <v>0</v>
      </c>
      <c r="AG19" s="32">
        <f>'SALDO AWAL'!AF19-BERKURANG!AF19+BERTAMBAH!AD19</f>
        <v>0</v>
      </c>
      <c r="AH19" s="32">
        <f>'SALDO AWAL'!AG19-BERKURANG!AG19+BERTAMBAH!AE19</f>
        <v>0</v>
      </c>
      <c r="AI19" s="32">
        <f>'SALDO AWAL'!AH19-BERKURANG!AH19+BERTAMBAH!AF19</f>
        <v>0</v>
      </c>
      <c r="AJ19" s="32">
        <f>'SALDO AWAL'!AI19-BERKURANG!AI19+BERTAMBAH!AG19</f>
        <v>0</v>
      </c>
      <c r="AK19" s="32">
        <f>'SALDO AWAL'!AJ19-BERKURANG!AJ19+BERTAMBAH!AH19</f>
        <v>0</v>
      </c>
      <c r="AL19" s="319">
        <f t="shared" si="5"/>
        <v>0</v>
      </c>
      <c r="AM19" s="32">
        <f>'SALDO AWAL'!AK19-BERKURANG!AK19+BERTAMBAH!AI19</f>
        <v>0</v>
      </c>
      <c r="AN19" s="32">
        <f>'SALDO AWAL'!AL19-BERKURANG!AL19+BERTAMBAH!AJ19</f>
        <v>0</v>
      </c>
      <c r="AO19" s="32">
        <f>'SALDO AWAL'!AM19-BERKURANG!AM19+BERTAMBAH!AK19</f>
        <v>0</v>
      </c>
      <c r="AP19" s="32">
        <f>'SALDO AWAL'!AN19-BERKURANG!AN19+BERTAMBAH!AL19</f>
        <v>0</v>
      </c>
      <c r="AQ19" s="32">
        <f>'SALDO AWAL'!AO19-BERKURANG!AO19+BERTAMBAH!AM19</f>
        <v>0</v>
      </c>
      <c r="AR19" s="32">
        <f>'SALDO AWAL'!AP19-BERKURANG!AP19+BERTAMBAH!AN19</f>
        <v>0</v>
      </c>
      <c r="AS19" s="32">
        <f>'SALDO AWAL'!AQ19-BERKURANG!AQ19+BERTAMBAH!AO19</f>
        <v>0</v>
      </c>
      <c r="AT19" s="32">
        <f>'SALDO AWAL'!AR19-BERKURANG!AR19+BERTAMBAH!AP19</f>
        <v>0</v>
      </c>
      <c r="AU19" s="60">
        <f t="shared" si="1"/>
        <v>444</v>
      </c>
      <c r="AV19" s="223">
        <f t="shared" si="2"/>
        <v>3008770988.6700001</v>
      </c>
      <c r="AW19" s="13"/>
      <c r="AX19" s="14"/>
    </row>
    <row r="20" spans="1:50" ht="12" customHeight="1" x14ac:dyDescent="0.25">
      <c r="A20" s="10">
        <v>10</v>
      </c>
      <c r="B20" s="20" t="s">
        <v>37</v>
      </c>
      <c r="C20" s="32">
        <f>'SALDO AWAL'!E20-BERKURANG!E20+BERTAMBAH!C20</f>
        <v>2</v>
      </c>
      <c r="D20" s="32">
        <f>'SALDO AWAL'!F20-BERKURANG!F20+BERTAMBAH!D20</f>
        <v>838100000</v>
      </c>
      <c r="E20" s="319">
        <f t="shared" si="0"/>
        <v>912</v>
      </c>
      <c r="F20" s="32">
        <f>'SALDO AWAL'!G20-BERKURANG!G20+BERTAMBAH!E20</f>
        <v>1</v>
      </c>
      <c r="G20" s="32">
        <f>'SALDO AWAL'!H20-BERKURANG!H20+BERTAMBAH!F20</f>
        <v>660000</v>
      </c>
      <c r="H20" s="32">
        <f>'SALDO AWAL'!I20-BERKURANG!I20+BERTAMBAH!G20</f>
        <v>94</v>
      </c>
      <c r="I20" s="32">
        <f>'SALDO AWAL'!J20-BERKURANG!J20+BERTAMBAH!H20</f>
        <v>3618430150</v>
      </c>
      <c r="J20" s="32">
        <f>'SALDO AWAL'!K20-BERKURANG!K20+BERTAMBAH!I20</f>
        <v>1</v>
      </c>
      <c r="K20" s="32">
        <f>'SALDO AWAL'!L20-BERKURANG!L20+BERTAMBAH!J20</f>
        <v>8250000</v>
      </c>
      <c r="L20" s="32">
        <f>'SALDO AWAL'!M20-BERKURANG!M20+BERTAMBAH!K20</f>
        <v>2</v>
      </c>
      <c r="M20" s="32">
        <f>'SALDO AWAL'!N20-BERKURANG!N20+BERTAMBAH!L20</f>
        <v>27390000</v>
      </c>
      <c r="N20" s="32">
        <f>'SALDO AWAL'!O20-BERKURANG!O20+BERTAMBAH!M20</f>
        <v>591</v>
      </c>
      <c r="O20" s="297">
        <f>'SALDO AWAL'!P20-BERKURANG!P20+BERTAMBAH!N20</f>
        <v>1373224120</v>
      </c>
      <c r="P20" s="32">
        <f>'SALDO AWAL'!Q20-BERKURANG!Q20+BERTAMBAH!O20</f>
        <v>92</v>
      </c>
      <c r="Q20" s="32">
        <f>'SALDO AWAL'!R20-BERKURANG!R20+BERTAMBAH!P20</f>
        <v>588741000</v>
      </c>
      <c r="R20" s="32">
        <f>'SALDO AWAL'!S20-BERKURANG!S20+BERTAMBAH!Q20</f>
        <v>131</v>
      </c>
      <c r="S20" s="32">
        <f>'SALDO AWAL'!T20-BERKURANG!T20+BERTAMBAH!R20</f>
        <v>870441500</v>
      </c>
      <c r="T20" s="32">
        <f>'SALDO AWAL'!U20-BERKURANG!U20+BERTAMBAH!S20</f>
        <v>0</v>
      </c>
      <c r="U20" s="297">
        <f>'SALDO AWAL'!V20-BERKURANG!V20+BERTAMBAH!T20</f>
        <v>0</v>
      </c>
      <c r="V20" s="32">
        <f>'SALDO AWAL'!W20-BERKURANG!W20+BERTAMBAH!U20</f>
        <v>0</v>
      </c>
      <c r="W20" s="32">
        <f>'SALDO AWAL'!X20-BERKURANG!X20+BERTAMBAH!V20</f>
        <v>0</v>
      </c>
      <c r="X20" s="319">
        <f t="shared" si="3"/>
        <v>34</v>
      </c>
      <c r="Y20" s="32">
        <f>'SALDO AWAL'!Y20-BERKURANG!Y20+BERTAMBAH!W20</f>
        <v>34</v>
      </c>
      <c r="Z20" s="297">
        <f>'SALDO AWAL'!Z20-BERKURANG!Z20+BERTAMBAH!X20</f>
        <v>4074909200</v>
      </c>
      <c r="AA20" s="32">
        <f>'SALDO AWAL'!AA20-BERKURANG!AA20+BERTAMBAH!Y20</f>
        <v>0</v>
      </c>
      <c r="AB20" s="32">
        <f>'SALDO AWAL'!AB20-BERKURANG!AB20+BERTAMBAH!Z20</f>
        <v>0</v>
      </c>
      <c r="AC20" s="33">
        <f t="shared" si="4"/>
        <v>8</v>
      </c>
      <c r="AD20" s="32">
        <f>'SALDO AWAL'!AC20-BERKURANG!AC20+BERTAMBAH!AA20</f>
        <v>1</v>
      </c>
      <c r="AE20" s="32">
        <f>'SALDO AWAL'!AD20-BERKURANG!AD20+BERTAMBAH!AB20</f>
        <v>41625000</v>
      </c>
      <c r="AF20" s="32">
        <f>'SALDO AWAL'!AE20-BERKURANG!AE20+BERTAMBAH!AC20</f>
        <v>0</v>
      </c>
      <c r="AG20" s="32">
        <f>'SALDO AWAL'!AF20-BERKURANG!AF20+BERTAMBAH!AD20</f>
        <v>0</v>
      </c>
      <c r="AH20" s="32">
        <f>'SALDO AWAL'!AG20-BERKURANG!AG20+BERTAMBAH!AE20</f>
        <v>7</v>
      </c>
      <c r="AI20" s="32">
        <f>'SALDO AWAL'!AH20-BERKURANG!AH20+BERTAMBAH!AF20</f>
        <v>30300000</v>
      </c>
      <c r="AJ20" s="32">
        <f>'SALDO AWAL'!AI20-BERKURANG!AI20+BERTAMBAH!AG20</f>
        <v>0</v>
      </c>
      <c r="AK20" s="32">
        <f>'SALDO AWAL'!AJ20-BERKURANG!AJ20+BERTAMBAH!AH20</f>
        <v>0</v>
      </c>
      <c r="AL20" s="319">
        <f t="shared" si="5"/>
        <v>132</v>
      </c>
      <c r="AM20" s="32">
        <f>'SALDO AWAL'!AK20-BERKURANG!AK20+BERTAMBAH!AI20</f>
        <v>0</v>
      </c>
      <c r="AN20" s="32">
        <f>'SALDO AWAL'!AL20-BERKURANG!AL20+BERTAMBAH!AJ20</f>
        <v>0</v>
      </c>
      <c r="AO20" s="32">
        <f>'SALDO AWAL'!AM20-BERKURANG!AM20+BERTAMBAH!AK20</f>
        <v>132</v>
      </c>
      <c r="AP20" s="32">
        <f>'SALDO AWAL'!AN20-BERKURANG!AN20+BERTAMBAH!AL20</f>
        <v>716434853</v>
      </c>
      <c r="AQ20" s="32">
        <f>'SALDO AWAL'!AO20-BERKURANG!AO20+BERTAMBAH!AM20</f>
        <v>0</v>
      </c>
      <c r="AR20" s="32">
        <f>'SALDO AWAL'!AP20-BERKURANG!AP20+BERTAMBAH!AN20</f>
        <v>0</v>
      </c>
      <c r="AS20" s="32">
        <f>'SALDO AWAL'!AQ20-BERKURANG!AQ20+BERTAMBAH!AO20</f>
        <v>0</v>
      </c>
      <c r="AT20" s="32">
        <f>'SALDO AWAL'!AR20-BERKURANG!AR20+BERTAMBAH!AP20</f>
        <v>0</v>
      </c>
      <c r="AU20" s="60">
        <f t="shared" si="1"/>
        <v>1088</v>
      </c>
      <c r="AV20" s="223">
        <f t="shared" si="2"/>
        <v>12188505823</v>
      </c>
      <c r="AW20" s="13"/>
      <c r="AX20" s="14"/>
    </row>
    <row r="21" spans="1:50" ht="12" customHeight="1" x14ac:dyDescent="0.25">
      <c r="A21" s="10">
        <v>11</v>
      </c>
      <c r="B21" s="63" t="s">
        <v>38</v>
      </c>
      <c r="C21" s="32">
        <f>'SALDO AWAL'!E21-BERKURANG!E21+BERTAMBAH!C21</f>
        <v>3</v>
      </c>
      <c r="D21" s="32">
        <f>'SALDO AWAL'!F21-BERKURANG!F21+BERTAMBAH!D21</f>
        <v>2556890000</v>
      </c>
      <c r="E21" s="319">
        <f t="shared" si="0"/>
        <v>543</v>
      </c>
      <c r="F21" s="32">
        <f>'SALDO AWAL'!G21-BERKURANG!G21+BERTAMBAH!E21</f>
        <v>1</v>
      </c>
      <c r="G21" s="32">
        <f>'SALDO AWAL'!H21-BERKURANG!H21+BERTAMBAH!F21</f>
        <v>1500000</v>
      </c>
      <c r="H21" s="32">
        <f>'SALDO AWAL'!I21-BERKURANG!I21+BERTAMBAH!G21</f>
        <v>16</v>
      </c>
      <c r="I21" s="32">
        <f>'SALDO AWAL'!J21-BERKURANG!J21+BERTAMBAH!H21</f>
        <v>443168500</v>
      </c>
      <c r="J21" s="32">
        <f>'SALDO AWAL'!K21-BERKURANG!K21+BERTAMBAH!I21</f>
        <v>4</v>
      </c>
      <c r="K21" s="32">
        <f>'SALDO AWAL'!L21-BERKURANG!L21+BERTAMBAH!J21</f>
        <v>10100100</v>
      </c>
      <c r="L21" s="32">
        <f>'SALDO AWAL'!M21-BERKURANG!M21+BERTAMBAH!K21</f>
        <v>149</v>
      </c>
      <c r="M21" s="32">
        <f>'SALDO AWAL'!N21-BERKURANG!N21+BERTAMBAH!L21</f>
        <v>70769000</v>
      </c>
      <c r="N21" s="32">
        <f>'SALDO AWAL'!O21-BERKURANG!O21+BERTAMBAH!M21</f>
        <v>337</v>
      </c>
      <c r="O21" s="297">
        <f>'SALDO AWAL'!P21-BERKURANG!P21+BERTAMBAH!N21</f>
        <v>786296650</v>
      </c>
      <c r="P21" s="32">
        <f>'SALDO AWAL'!Q21-BERKURANG!Q21+BERTAMBAH!O21</f>
        <v>33</v>
      </c>
      <c r="Q21" s="32">
        <f>'SALDO AWAL'!R21-BERKURANG!R21+BERTAMBAH!P21</f>
        <v>129772000</v>
      </c>
      <c r="R21" s="32">
        <f>'SALDO AWAL'!S21-BERKURANG!S21+BERTAMBAH!Q21</f>
        <v>1</v>
      </c>
      <c r="S21" s="32">
        <f>'SALDO AWAL'!T21-BERKURANG!T21+BERTAMBAH!R21</f>
        <v>2250000</v>
      </c>
      <c r="T21" s="32">
        <f>'SALDO AWAL'!U21-BERKURANG!U21+BERTAMBAH!S21</f>
        <v>2</v>
      </c>
      <c r="U21" s="297">
        <f>'SALDO AWAL'!V21-BERKURANG!V21+BERTAMBAH!T21</f>
        <v>8260000</v>
      </c>
      <c r="V21" s="32">
        <f>'SALDO AWAL'!W21-BERKURANG!W21+BERTAMBAH!U21</f>
        <v>0</v>
      </c>
      <c r="W21" s="32">
        <f>'SALDO AWAL'!X21-BERKURANG!X21+BERTAMBAH!V21</f>
        <v>0</v>
      </c>
      <c r="X21" s="319">
        <f t="shared" si="3"/>
        <v>6</v>
      </c>
      <c r="Y21" s="32">
        <f>'SALDO AWAL'!Y21-BERKURANG!Y21+BERTAMBAH!W21</f>
        <v>5</v>
      </c>
      <c r="Z21" s="297">
        <f>'SALDO AWAL'!Z21-BERKURANG!Z21+BERTAMBAH!X21</f>
        <v>1593130000</v>
      </c>
      <c r="AA21" s="32">
        <f>'SALDO AWAL'!AA21-BERKURANG!AA21+BERTAMBAH!Y21</f>
        <v>1</v>
      </c>
      <c r="AB21" s="32">
        <f>'SALDO AWAL'!AB21-BERKURANG!AB21+BERTAMBAH!Z21</f>
        <v>50000000</v>
      </c>
      <c r="AC21" s="33">
        <f t="shared" si="4"/>
        <v>3</v>
      </c>
      <c r="AD21" s="32">
        <f>'SALDO AWAL'!AC21-BERKURANG!AC21+BERTAMBAH!AA21</f>
        <v>0</v>
      </c>
      <c r="AE21" s="32">
        <f>'SALDO AWAL'!AD21-BERKURANG!AD21+BERTAMBAH!AB21</f>
        <v>0</v>
      </c>
      <c r="AF21" s="32">
        <f>'SALDO AWAL'!AE21-BERKURANG!AE21+BERTAMBAH!AC21</f>
        <v>0</v>
      </c>
      <c r="AG21" s="32">
        <f>'SALDO AWAL'!AF21-BERKURANG!AF21+BERTAMBAH!AD21</f>
        <v>0</v>
      </c>
      <c r="AH21" s="32">
        <f>'SALDO AWAL'!AG21-BERKURANG!AG21+BERTAMBAH!AE21</f>
        <v>2</v>
      </c>
      <c r="AI21" s="32">
        <f>'SALDO AWAL'!AH21-BERKURANG!AH21+BERTAMBAH!AF21</f>
        <v>16099000</v>
      </c>
      <c r="AJ21" s="32">
        <f>'SALDO AWAL'!AI21-BERKURANG!AI21+BERTAMBAH!AG21</f>
        <v>1</v>
      </c>
      <c r="AK21" s="32">
        <f>'SALDO AWAL'!AJ21-BERKURANG!AJ21+BERTAMBAH!AH21</f>
        <v>2777000</v>
      </c>
      <c r="AL21" s="319">
        <f t="shared" si="5"/>
        <v>0</v>
      </c>
      <c r="AM21" s="32">
        <f>'SALDO AWAL'!AK21-BERKURANG!AK21+BERTAMBAH!AI21</f>
        <v>0</v>
      </c>
      <c r="AN21" s="32">
        <f>'SALDO AWAL'!AL21-BERKURANG!AL21+BERTAMBAH!AJ21</f>
        <v>0</v>
      </c>
      <c r="AO21" s="32">
        <f>'SALDO AWAL'!AM21-BERKURANG!AM21+BERTAMBAH!AK21</f>
        <v>0</v>
      </c>
      <c r="AP21" s="32">
        <f>'SALDO AWAL'!AN21-BERKURANG!AN21+BERTAMBAH!AL21</f>
        <v>0</v>
      </c>
      <c r="AQ21" s="32">
        <f>'SALDO AWAL'!AO21-BERKURANG!AO21+BERTAMBAH!AM21</f>
        <v>0</v>
      </c>
      <c r="AR21" s="32">
        <f>'SALDO AWAL'!AP21-BERKURANG!AP21+BERTAMBAH!AN21</f>
        <v>0</v>
      </c>
      <c r="AS21" s="32">
        <f>'SALDO AWAL'!AQ21-BERKURANG!AQ21+BERTAMBAH!AO21</f>
        <v>0</v>
      </c>
      <c r="AT21" s="32">
        <f>'SALDO AWAL'!AR21-BERKURANG!AR21+BERTAMBAH!AP21</f>
        <v>0</v>
      </c>
      <c r="AU21" s="60">
        <f t="shared" si="1"/>
        <v>555</v>
      </c>
      <c r="AV21" s="223">
        <f t="shared" si="2"/>
        <v>5671012250</v>
      </c>
      <c r="AW21" s="13"/>
      <c r="AX21" s="14"/>
    </row>
    <row r="22" spans="1:50" ht="12" customHeight="1" x14ac:dyDescent="0.25">
      <c r="A22" s="10">
        <v>12</v>
      </c>
      <c r="B22" s="64" t="s">
        <v>39</v>
      </c>
      <c r="C22" s="32">
        <f>'SALDO AWAL'!E22-BERKURANG!E22+BERTAMBAH!C22</f>
        <v>1</v>
      </c>
      <c r="D22" s="32">
        <f>'SALDO AWAL'!F22-BERKURANG!F22+BERTAMBAH!D22</f>
        <v>256700000</v>
      </c>
      <c r="E22" s="319">
        <f t="shared" si="0"/>
        <v>311</v>
      </c>
      <c r="F22" s="32">
        <f>'SALDO AWAL'!G22-BERKURANG!G22+BERTAMBAH!E22</f>
        <v>0</v>
      </c>
      <c r="G22" s="32">
        <f>'SALDO AWAL'!H22-BERKURANG!H22+BERTAMBAH!F22</f>
        <v>0</v>
      </c>
      <c r="H22" s="32">
        <f>'SALDO AWAL'!I22-BERKURANG!I22+BERTAMBAH!G22</f>
        <v>10</v>
      </c>
      <c r="I22" s="32">
        <f>'SALDO AWAL'!J22-BERKURANG!J22+BERTAMBAH!H22</f>
        <v>435973494</v>
      </c>
      <c r="J22" s="32">
        <f>'SALDO AWAL'!K22-BERKURANG!K22+BERTAMBAH!I22</f>
        <v>23</v>
      </c>
      <c r="K22" s="32">
        <f>'SALDO AWAL'!L22-BERKURANG!L22+BERTAMBAH!J22</f>
        <v>68673900</v>
      </c>
      <c r="L22" s="32">
        <f>'SALDO AWAL'!M22-BERKURANG!M22+BERTAMBAH!K22</f>
        <v>1</v>
      </c>
      <c r="M22" s="32">
        <f>'SALDO AWAL'!N22-BERKURANG!N22+BERTAMBAH!L22</f>
        <v>3100000</v>
      </c>
      <c r="N22" s="32">
        <f>'SALDO AWAL'!O22-BERKURANG!O22+BERTAMBAH!M22</f>
        <v>269</v>
      </c>
      <c r="O22" s="297">
        <f>'SALDO AWAL'!P22-BERKURANG!P22+BERTAMBAH!N22</f>
        <v>605862700</v>
      </c>
      <c r="P22" s="32">
        <f>'SALDO AWAL'!Q22-BERKURANG!Q22+BERTAMBAH!O22</f>
        <v>8</v>
      </c>
      <c r="Q22" s="32">
        <f>'SALDO AWAL'!R22-BERKURANG!R22+BERTAMBAH!P22</f>
        <v>66701000</v>
      </c>
      <c r="R22" s="32">
        <f>'SALDO AWAL'!S22-BERKURANG!S22+BERTAMBAH!Q22</f>
        <v>0</v>
      </c>
      <c r="S22" s="32">
        <f>'SALDO AWAL'!T22-BERKURANG!T22+BERTAMBAH!R22</f>
        <v>0</v>
      </c>
      <c r="T22" s="32">
        <f>'SALDO AWAL'!U22-BERKURANG!U22+BERTAMBAH!S22</f>
        <v>0</v>
      </c>
      <c r="U22" s="297">
        <f>'SALDO AWAL'!V22-BERKURANG!V22+BERTAMBAH!T22</f>
        <v>0</v>
      </c>
      <c r="V22" s="32">
        <f>'SALDO AWAL'!W22-BERKURANG!W22+BERTAMBAH!U22</f>
        <v>0</v>
      </c>
      <c r="W22" s="32">
        <f>'SALDO AWAL'!X22-BERKURANG!X22+BERTAMBAH!V22</f>
        <v>0</v>
      </c>
      <c r="X22" s="319">
        <f t="shared" si="3"/>
        <v>5</v>
      </c>
      <c r="Y22" s="32">
        <f>'SALDO AWAL'!Y22-BERKURANG!Y22+BERTAMBAH!W22</f>
        <v>4</v>
      </c>
      <c r="Z22" s="297">
        <f>'SALDO AWAL'!Z22-BERKURANG!Z22+BERTAMBAH!X22</f>
        <v>4003014675</v>
      </c>
      <c r="AA22" s="32">
        <f>'SALDO AWAL'!AA22-BERKURANG!AA22+BERTAMBAH!Y22</f>
        <v>1</v>
      </c>
      <c r="AB22" s="32">
        <f>'SALDO AWAL'!AB22-BERKURANG!AB22+BERTAMBAH!Z22</f>
        <v>183800000</v>
      </c>
      <c r="AC22" s="33">
        <f t="shared" si="4"/>
        <v>2</v>
      </c>
      <c r="AD22" s="32">
        <f>'SALDO AWAL'!AC22-BERKURANG!AC22+BERTAMBAH!AA22</f>
        <v>1</v>
      </c>
      <c r="AE22" s="32">
        <f>'SALDO AWAL'!AD22-BERKURANG!AD22+BERTAMBAH!AB22</f>
        <v>144150000</v>
      </c>
      <c r="AF22" s="32">
        <f>'SALDO AWAL'!AE22-BERKURANG!AE22+BERTAMBAH!AC22</f>
        <v>0</v>
      </c>
      <c r="AG22" s="32">
        <f>'SALDO AWAL'!AF22-BERKURANG!AF22+BERTAMBAH!AD22</f>
        <v>0</v>
      </c>
      <c r="AH22" s="32">
        <f>'SALDO AWAL'!AG22-BERKURANG!AG22+BERTAMBAH!AE22</f>
        <v>1</v>
      </c>
      <c r="AI22" s="32">
        <f>'SALDO AWAL'!AH22-BERKURANG!AH22+BERTAMBAH!AF22</f>
        <v>10934000</v>
      </c>
      <c r="AJ22" s="32">
        <f>'SALDO AWAL'!AI22-BERKURANG!AI22+BERTAMBAH!AG22</f>
        <v>0</v>
      </c>
      <c r="AK22" s="32">
        <f>'SALDO AWAL'!AJ22-BERKURANG!AJ22+BERTAMBAH!AH22</f>
        <v>0</v>
      </c>
      <c r="AL22" s="319">
        <f t="shared" si="5"/>
        <v>0</v>
      </c>
      <c r="AM22" s="32">
        <f>'SALDO AWAL'!AK22-BERKURANG!AK22+BERTAMBAH!AI22</f>
        <v>0</v>
      </c>
      <c r="AN22" s="32">
        <f>'SALDO AWAL'!AL22-BERKURANG!AL22+BERTAMBAH!AJ22</f>
        <v>0</v>
      </c>
      <c r="AO22" s="32">
        <f>'SALDO AWAL'!AM22-BERKURANG!AM22+BERTAMBAH!AK22</f>
        <v>0</v>
      </c>
      <c r="AP22" s="32">
        <f>'SALDO AWAL'!AN22-BERKURANG!AN22+BERTAMBAH!AL22</f>
        <v>0</v>
      </c>
      <c r="AQ22" s="32">
        <f>'SALDO AWAL'!AO22-BERKURANG!AO22+BERTAMBAH!AM22</f>
        <v>0</v>
      </c>
      <c r="AR22" s="32">
        <f>'SALDO AWAL'!AP22-BERKURANG!AP22+BERTAMBAH!AN22</f>
        <v>0</v>
      </c>
      <c r="AS22" s="32">
        <f>'SALDO AWAL'!AQ22-BERKURANG!AQ22+BERTAMBAH!AO22</f>
        <v>0</v>
      </c>
      <c r="AT22" s="32">
        <f>'SALDO AWAL'!AR22-BERKURANG!AR22+BERTAMBAH!AP22</f>
        <v>0</v>
      </c>
      <c r="AU22" s="60">
        <f t="shared" si="1"/>
        <v>319</v>
      </c>
      <c r="AV22" s="223">
        <f t="shared" si="2"/>
        <v>5778909769</v>
      </c>
      <c r="AW22" s="13"/>
      <c r="AX22" s="14"/>
    </row>
    <row r="23" spans="1:50" s="285" customFormat="1" ht="12" customHeight="1" x14ac:dyDescent="0.25">
      <c r="A23" s="280">
        <v>13</v>
      </c>
      <c r="B23" s="273" t="s">
        <v>40</v>
      </c>
      <c r="C23" s="281">
        <f>'SALDO AWAL'!E23-BERKURANG!E23+BERTAMBAH!C23</f>
        <v>3</v>
      </c>
      <c r="D23" s="281">
        <f>'SALDO AWAL'!F23-BERKURANG!F23+BERTAMBAH!D23</f>
        <v>432244012</v>
      </c>
      <c r="E23" s="319">
        <f t="shared" si="0"/>
        <v>743</v>
      </c>
      <c r="F23" s="281">
        <f>'SALDO AWAL'!G23-BERKURANG!G23+BERTAMBAH!E23</f>
        <v>23</v>
      </c>
      <c r="G23" s="281">
        <f>'SALDO AWAL'!H23-BERKURANG!H23+BERTAMBAH!F23</f>
        <v>157837500</v>
      </c>
      <c r="H23" s="281">
        <f>'SALDO AWAL'!I23-BERKURANG!I23+BERTAMBAH!G23</f>
        <v>85</v>
      </c>
      <c r="I23" s="281">
        <f>'SALDO AWAL'!J23-BERKURANG!J23+BERTAMBAH!H23</f>
        <v>984473178</v>
      </c>
      <c r="J23" s="281">
        <f>'SALDO AWAL'!K23-BERKURANG!K23+BERTAMBAH!I23</f>
        <v>3</v>
      </c>
      <c r="K23" s="281">
        <f>'SALDO AWAL'!L23-BERKURANG!L23+BERTAMBAH!J23</f>
        <v>16250000</v>
      </c>
      <c r="L23" s="281">
        <f>'SALDO AWAL'!M23-BERKURANG!M23+BERTAMBAH!K23</f>
        <v>9</v>
      </c>
      <c r="M23" s="281">
        <f>'SALDO AWAL'!N23-BERKURANG!N23+BERTAMBAH!L23</f>
        <v>57230500</v>
      </c>
      <c r="N23" s="281">
        <f>'SALDO AWAL'!O23-BERKURANG!O23+BERTAMBAH!M23</f>
        <v>569</v>
      </c>
      <c r="O23" s="298">
        <f>'SALDO AWAL'!P23-BERKURANG!P23+BERTAMBAH!N23</f>
        <v>829336800</v>
      </c>
      <c r="P23" s="281">
        <f>'SALDO AWAL'!Q23-BERKURANG!Q23+BERTAMBAH!O23</f>
        <v>54</v>
      </c>
      <c r="Q23" s="281">
        <f>'SALDO AWAL'!R23-BERKURANG!R23+BERTAMBAH!P23</f>
        <v>90168300</v>
      </c>
      <c r="R23" s="281">
        <f>'SALDO AWAL'!S23-BERKURANG!S23+BERTAMBAH!Q23</f>
        <v>0</v>
      </c>
      <c r="S23" s="281">
        <f>'SALDO AWAL'!T23-BERKURANG!T23+BERTAMBAH!R23</f>
        <v>0</v>
      </c>
      <c r="T23" s="281">
        <f>'SALDO AWAL'!U23-BERKURANG!U23+BERTAMBAH!S23</f>
        <v>0</v>
      </c>
      <c r="U23" s="298">
        <f>'SALDO AWAL'!V23-BERKURANG!V23+BERTAMBAH!T23</f>
        <v>0</v>
      </c>
      <c r="V23" s="281">
        <f>'SALDO AWAL'!W23-BERKURANG!W23+BERTAMBAH!U23</f>
        <v>0</v>
      </c>
      <c r="W23" s="281">
        <f>'SALDO AWAL'!X23-BERKURANG!X23+BERTAMBAH!V23</f>
        <v>0</v>
      </c>
      <c r="X23" s="319">
        <f t="shared" si="3"/>
        <v>153</v>
      </c>
      <c r="Y23" s="281">
        <f>'SALDO AWAL'!Y23-BERKURANG!Y23+BERTAMBAH!W23</f>
        <v>138</v>
      </c>
      <c r="Z23" s="298">
        <v>58488827070.010002</v>
      </c>
      <c r="AA23" s="281">
        <f>'SALDO AWAL'!AA23-BERKURANG!AA23+BERTAMBAH!Y23</f>
        <v>15</v>
      </c>
      <c r="AB23" s="281">
        <f>'SALDO AWAL'!AB23-BERKURANG!AB23+BERTAMBAH!Z23</f>
        <v>21450000</v>
      </c>
      <c r="AC23" s="33">
        <f t="shared" si="4"/>
        <v>1</v>
      </c>
      <c r="AD23" s="281">
        <f>'SALDO AWAL'!AC23-BERKURANG!AC23+BERTAMBAH!AA23</f>
        <v>0</v>
      </c>
      <c r="AE23" s="281">
        <f>'SALDO AWAL'!AD23-BERKURANG!AD23+BERTAMBAH!AB23</f>
        <v>0</v>
      </c>
      <c r="AF23" s="281">
        <f>'SALDO AWAL'!AE23-BERKURANG!AE23+BERTAMBAH!AC23</f>
        <v>0</v>
      </c>
      <c r="AG23" s="281">
        <f>'SALDO AWAL'!AF23-BERKURANG!AF23+BERTAMBAH!AD23</f>
        <v>0</v>
      </c>
      <c r="AH23" s="281">
        <f>'SALDO AWAL'!AG23-BERKURANG!AG23+BERTAMBAH!AE23</f>
        <v>1</v>
      </c>
      <c r="AI23" s="281">
        <f>'SALDO AWAL'!AH23-BERKURANG!AH23+BERTAMBAH!AF23</f>
        <v>19999650</v>
      </c>
      <c r="AJ23" s="281">
        <f>'SALDO AWAL'!AI23-BERKURANG!AI23+BERTAMBAH!AG23</f>
        <v>0</v>
      </c>
      <c r="AK23" s="281">
        <f>'SALDO AWAL'!AJ23-BERKURANG!AJ23+BERTAMBAH!AH23</f>
        <v>0</v>
      </c>
      <c r="AL23" s="319">
        <f t="shared" si="5"/>
        <v>0</v>
      </c>
      <c r="AM23" s="281">
        <f>'SALDO AWAL'!AK23-BERKURANG!AK23+BERTAMBAH!AI23</f>
        <v>0</v>
      </c>
      <c r="AN23" s="281">
        <f>'SALDO AWAL'!AL23-BERKURANG!AL23+BERTAMBAH!AJ23</f>
        <v>0</v>
      </c>
      <c r="AO23" s="281">
        <f>'SALDO AWAL'!AM23-BERKURANG!AM23+BERTAMBAH!AK23</f>
        <v>0</v>
      </c>
      <c r="AP23" s="281">
        <f>'SALDO AWAL'!AN23-BERKURANG!AN23+BERTAMBAH!AL23</f>
        <v>0</v>
      </c>
      <c r="AQ23" s="281">
        <f>'SALDO AWAL'!AO23-BERKURANG!AO23+BERTAMBAH!AM23</f>
        <v>0</v>
      </c>
      <c r="AR23" s="281">
        <f>'SALDO AWAL'!AP23-BERKURANG!AP23+BERTAMBAH!AN23</f>
        <v>0</v>
      </c>
      <c r="AS23" s="281">
        <f>'SALDO AWAL'!AQ23-BERKURANG!AQ23+BERTAMBAH!AO23</f>
        <v>0</v>
      </c>
      <c r="AT23" s="281">
        <f>'SALDO AWAL'!AR23-BERKURANG!AR23+BERTAMBAH!AP23</f>
        <v>0</v>
      </c>
      <c r="AU23" s="282">
        <f t="shared" si="1"/>
        <v>900</v>
      </c>
      <c r="AV23" s="223">
        <f t="shared" si="2"/>
        <v>61097817010.010002</v>
      </c>
      <c r="AW23" s="283"/>
      <c r="AX23" s="284"/>
    </row>
    <row r="24" spans="1:50" ht="12" customHeight="1" x14ac:dyDescent="0.25">
      <c r="A24" s="10">
        <v>14</v>
      </c>
      <c r="B24" s="73" t="s">
        <v>41</v>
      </c>
      <c r="C24" s="32">
        <f>'SALDO AWAL'!E24-BERKURANG!E24+BERTAMBAH!C24</f>
        <v>25</v>
      </c>
      <c r="D24" s="32">
        <f>'SALDO AWAL'!F24-BERKURANG!F24+BERTAMBAH!D24</f>
        <v>85853976967</v>
      </c>
      <c r="E24" s="319">
        <f t="shared" si="0"/>
        <v>571</v>
      </c>
      <c r="F24" s="32">
        <f>'SALDO AWAL'!G24-BERKURANG!G24+BERTAMBAH!E24</f>
        <v>9</v>
      </c>
      <c r="G24" s="32">
        <f>'SALDO AWAL'!H24-BERKURANG!H24+BERTAMBAH!F24</f>
        <v>478391000</v>
      </c>
      <c r="H24" s="32">
        <f>'SALDO AWAL'!I24-BERKURANG!I24+BERTAMBAH!G24</f>
        <v>21</v>
      </c>
      <c r="I24" s="32">
        <f>'SALDO AWAL'!J24-BERKURANG!J24+BERTAMBAH!H24</f>
        <v>452593900</v>
      </c>
      <c r="J24" s="32">
        <f>'SALDO AWAL'!K24-BERKURANG!K24+BERTAMBAH!I24</f>
        <v>4</v>
      </c>
      <c r="K24" s="32">
        <f>'SALDO AWAL'!L24-BERKURANG!L24+BERTAMBAH!J24</f>
        <v>12283700</v>
      </c>
      <c r="L24" s="32">
        <f>'SALDO AWAL'!M24-BERKURANG!M24+BERTAMBAH!K24</f>
        <v>10</v>
      </c>
      <c r="M24" s="32">
        <f>'SALDO AWAL'!N24-BERKURANG!N24+BERTAMBAH!L24</f>
        <v>20235000</v>
      </c>
      <c r="N24" s="32">
        <f>'SALDO AWAL'!O24-BERKURANG!O24+BERTAMBAH!M24</f>
        <v>441</v>
      </c>
      <c r="O24" s="297">
        <f>'SALDO AWAL'!P24-BERKURANG!P24+BERTAMBAH!N24</f>
        <v>1324026904</v>
      </c>
      <c r="P24" s="32">
        <f>'SALDO AWAL'!Q24-BERKURANG!Q24+BERTAMBAH!O24</f>
        <v>86</v>
      </c>
      <c r="Q24" s="32">
        <f>'SALDO AWAL'!R24-BERKURANG!R24+BERTAMBAH!P24</f>
        <v>418436364</v>
      </c>
      <c r="R24" s="32">
        <f>'SALDO AWAL'!S24-BERKURANG!S24+BERTAMBAH!Q24</f>
        <v>0</v>
      </c>
      <c r="S24" s="32">
        <f>'SALDO AWAL'!T24-BERKURANG!T24+BERTAMBAH!R24</f>
        <v>0</v>
      </c>
      <c r="T24" s="32">
        <f>'SALDO AWAL'!U24-BERKURANG!U24+BERTAMBAH!S24</f>
        <v>0</v>
      </c>
      <c r="U24" s="297">
        <f>'SALDO AWAL'!V24-BERKURANG!V24+BERTAMBAH!T24</f>
        <v>0</v>
      </c>
      <c r="V24" s="32">
        <f>'SALDO AWAL'!W24-BERKURANG!W24+BERTAMBAH!U24</f>
        <v>0</v>
      </c>
      <c r="W24" s="32">
        <f>'SALDO AWAL'!X24-BERKURANG!X24+BERTAMBAH!V24</f>
        <v>0</v>
      </c>
      <c r="X24" s="319">
        <f t="shared" si="3"/>
        <v>171</v>
      </c>
      <c r="Y24" s="32">
        <f>'SALDO AWAL'!Y24-BERKURANG!Y24+BERTAMBAH!W24</f>
        <v>139</v>
      </c>
      <c r="Z24" s="297">
        <f>'SALDO AWAL'!Z24-BERKURANG!Z24+BERTAMBAH!X24</f>
        <v>65110970504.159996</v>
      </c>
      <c r="AA24" s="32">
        <f>'SALDO AWAL'!AA24-BERKURANG!AA24+BERTAMBAH!Y24</f>
        <v>32</v>
      </c>
      <c r="AB24" s="32">
        <f>'SALDO AWAL'!AB24-BERKURANG!AB24+BERTAMBAH!Z24</f>
        <v>781552203.6099999</v>
      </c>
      <c r="AC24" s="33">
        <f t="shared" si="4"/>
        <v>35</v>
      </c>
      <c r="AD24" s="32">
        <f>'SALDO AWAL'!AC24-BERKURANG!AC24+BERTAMBAH!AA24</f>
        <v>23</v>
      </c>
      <c r="AE24" s="32">
        <f>'SALDO AWAL'!AD24-BERKURANG!AD24+BERTAMBAH!AB24</f>
        <v>5274388685.4099998</v>
      </c>
      <c r="AF24" s="32">
        <f>'SALDO AWAL'!AE24-BERKURANG!AE24+BERTAMBAH!AC24</f>
        <v>2</v>
      </c>
      <c r="AG24" s="32">
        <f>'SALDO AWAL'!AF24-BERKURANG!AF24+BERTAMBAH!AD24</f>
        <v>635960000</v>
      </c>
      <c r="AH24" s="32">
        <f>'SALDO AWAL'!AG24-BERKURANG!AG24+BERTAMBAH!AE24</f>
        <v>7</v>
      </c>
      <c r="AI24" s="32">
        <f>'SALDO AWAL'!AH24-BERKURANG!AH24+BERTAMBAH!AF24</f>
        <v>1024729125</v>
      </c>
      <c r="AJ24" s="32">
        <f>'SALDO AWAL'!AI24-BERKURANG!AI24+BERTAMBAH!AG24</f>
        <v>3</v>
      </c>
      <c r="AK24" s="32">
        <f>'SALDO AWAL'!AJ24-BERKURANG!AJ24+BERTAMBAH!AH24</f>
        <v>92938300</v>
      </c>
      <c r="AL24" s="319">
        <f t="shared" si="5"/>
        <v>24</v>
      </c>
      <c r="AM24" s="32">
        <f>'SALDO AWAL'!AK24-BERKURANG!AK24+BERTAMBAH!AI24</f>
        <v>0</v>
      </c>
      <c r="AN24" s="32">
        <f>'SALDO AWAL'!AL24-BERKURANG!AL24+BERTAMBAH!AJ24</f>
        <v>0</v>
      </c>
      <c r="AO24" s="32">
        <f>'SALDO AWAL'!AM24-BERKURANG!AM24+BERTAMBAH!AK24</f>
        <v>22</v>
      </c>
      <c r="AP24" s="32">
        <f>'SALDO AWAL'!AN24-BERKURANG!AN24+BERTAMBAH!AL24</f>
        <v>235712700</v>
      </c>
      <c r="AQ24" s="32">
        <f>'SALDO AWAL'!AO24-BERKURANG!AO24+BERTAMBAH!AM24</f>
        <v>2</v>
      </c>
      <c r="AR24" s="32">
        <f>'SALDO AWAL'!AP24-BERKURANG!AP24+BERTAMBAH!AN24</f>
        <v>254127000</v>
      </c>
      <c r="AS24" s="32">
        <f>'SALDO AWAL'!AQ24-BERKURANG!AQ24+BERTAMBAH!AO24</f>
        <v>0</v>
      </c>
      <c r="AT24" s="32">
        <f>'SALDO AWAL'!AR24-BERKURANG!AR24+BERTAMBAH!AP24</f>
        <v>0</v>
      </c>
      <c r="AU24" s="60">
        <f t="shared" si="1"/>
        <v>826</v>
      </c>
      <c r="AV24" s="223">
        <f t="shared" si="2"/>
        <v>161970322353.17999</v>
      </c>
      <c r="AW24" s="13"/>
      <c r="AX24" s="14"/>
    </row>
    <row r="25" spans="1:50" ht="12" customHeight="1" x14ac:dyDescent="0.25">
      <c r="A25" s="10">
        <v>15</v>
      </c>
      <c r="B25" s="16" t="s">
        <v>42</v>
      </c>
      <c r="C25" s="32">
        <f>'SALDO AWAL'!E25-BERKURANG!E25+BERTAMBAH!C25</f>
        <v>2</v>
      </c>
      <c r="D25" s="32">
        <f>'SALDO AWAL'!F25-BERKURANG!F25+BERTAMBAH!D25</f>
        <v>392250000</v>
      </c>
      <c r="E25" s="319">
        <f t="shared" si="0"/>
        <v>665</v>
      </c>
      <c r="F25" s="32">
        <f>'SALDO AWAL'!G25-BERKURANG!G25+BERTAMBAH!E25</f>
        <v>0</v>
      </c>
      <c r="G25" s="32">
        <f>'SALDO AWAL'!H25-BERKURANG!H25+BERTAMBAH!F25</f>
        <v>0</v>
      </c>
      <c r="H25" s="32">
        <f>'SALDO AWAL'!I25-BERKURANG!I25+BERTAMBAH!G25</f>
        <v>25</v>
      </c>
      <c r="I25" s="32">
        <f>'SALDO AWAL'!J25-BERKURANG!J25+BERTAMBAH!H25</f>
        <v>478503333</v>
      </c>
      <c r="J25" s="32">
        <f>'SALDO AWAL'!K25-BERKURANG!K25+BERTAMBAH!I25</f>
        <v>20</v>
      </c>
      <c r="K25" s="32">
        <f>'SALDO AWAL'!L25-BERKURANG!L25+BERTAMBAH!J25</f>
        <v>1920000</v>
      </c>
      <c r="L25" s="32">
        <f>'SALDO AWAL'!M25-BERKURANG!M25+BERTAMBAH!K25</f>
        <v>0</v>
      </c>
      <c r="M25" s="32">
        <f>'SALDO AWAL'!N25-BERKURANG!N25+BERTAMBAH!L25</f>
        <v>0</v>
      </c>
      <c r="N25" s="32">
        <f>'SALDO AWAL'!O25-BERKURANG!O25+BERTAMBAH!M25</f>
        <v>305</v>
      </c>
      <c r="O25" s="297">
        <f>'SALDO AWAL'!P25-BERKURANG!P25+BERTAMBAH!N25</f>
        <v>458279500</v>
      </c>
      <c r="P25" s="32">
        <f>'SALDO AWAL'!Q25-BERKURANG!Q25+BERTAMBAH!O25</f>
        <v>64</v>
      </c>
      <c r="Q25" s="32">
        <f>'SALDO AWAL'!R25-BERKURANG!R25+BERTAMBAH!P25</f>
        <v>144847500</v>
      </c>
      <c r="R25" s="32">
        <f>'SALDO AWAL'!S25-BERKURANG!S25+BERTAMBAH!Q25</f>
        <v>0</v>
      </c>
      <c r="S25" s="32">
        <f>'SALDO AWAL'!T25-BERKURANG!T25+BERTAMBAH!R25</f>
        <v>0</v>
      </c>
      <c r="T25" s="32">
        <f>'SALDO AWAL'!U25-BERKURANG!U25+BERTAMBAH!S25</f>
        <v>0</v>
      </c>
      <c r="U25" s="297">
        <f>'SALDO AWAL'!V25-BERKURANG!V25+BERTAMBAH!T25</f>
        <v>0</v>
      </c>
      <c r="V25" s="32">
        <f>'SALDO AWAL'!W25-BERKURANG!W25+BERTAMBAH!U25</f>
        <v>251</v>
      </c>
      <c r="W25" s="32">
        <f>'SALDO AWAL'!X25-BERKURANG!X25+BERTAMBAH!V25</f>
        <v>156998400</v>
      </c>
      <c r="X25" s="319">
        <f t="shared" si="3"/>
        <v>2</v>
      </c>
      <c r="Y25" s="32">
        <f>'SALDO AWAL'!Y25-BERKURANG!Y25+BERTAMBAH!W25</f>
        <v>2</v>
      </c>
      <c r="Z25" s="297">
        <f>'SALDO AWAL'!Z25-BERKURANG!Z25+BERTAMBAH!X25</f>
        <v>144775000</v>
      </c>
      <c r="AA25" s="32">
        <f>'SALDO AWAL'!AA25-BERKURANG!AA25+BERTAMBAH!Y25</f>
        <v>0</v>
      </c>
      <c r="AB25" s="32">
        <f>'SALDO AWAL'!AB25-BERKURANG!AB25+BERTAMBAH!Z25</f>
        <v>0</v>
      </c>
      <c r="AC25" s="33">
        <f t="shared" si="4"/>
        <v>0</v>
      </c>
      <c r="AD25" s="32">
        <f>'SALDO AWAL'!AC25-BERKURANG!AC25+BERTAMBAH!AA25</f>
        <v>0</v>
      </c>
      <c r="AE25" s="32">
        <f>'SALDO AWAL'!AD25-BERKURANG!AD25+BERTAMBAH!AB25</f>
        <v>0</v>
      </c>
      <c r="AF25" s="32">
        <f>'SALDO AWAL'!AE25-BERKURANG!AE25+BERTAMBAH!AC25</f>
        <v>0</v>
      </c>
      <c r="AG25" s="32">
        <f>'SALDO AWAL'!AF25-BERKURANG!AF25+BERTAMBAH!AD25</f>
        <v>0</v>
      </c>
      <c r="AH25" s="32">
        <f>'SALDO AWAL'!AG25-BERKURANG!AG25+BERTAMBAH!AE25</f>
        <v>0</v>
      </c>
      <c r="AI25" s="32">
        <f>'SALDO AWAL'!AH25-BERKURANG!AH25+BERTAMBAH!AF25</f>
        <v>0</v>
      </c>
      <c r="AJ25" s="32">
        <f>'SALDO AWAL'!AI25-BERKURANG!AI25+BERTAMBAH!AG25</f>
        <v>0</v>
      </c>
      <c r="AK25" s="32">
        <f>'SALDO AWAL'!AJ25-BERKURANG!AJ25+BERTAMBAH!AH25</f>
        <v>0</v>
      </c>
      <c r="AL25" s="319">
        <f t="shared" si="5"/>
        <v>0</v>
      </c>
      <c r="AM25" s="32">
        <f>'SALDO AWAL'!AK25-BERKURANG!AK25+BERTAMBAH!AI25</f>
        <v>0</v>
      </c>
      <c r="AN25" s="32">
        <f>'SALDO AWAL'!AL25-BERKURANG!AL25+BERTAMBAH!AJ25</f>
        <v>0</v>
      </c>
      <c r="AO25" s="32">
        <f>'SALDO AWAL'!AM25-BERKURANG!AM25+BERTAMBAH!AK25</f>
        <v>0</v>
      </c>
      <c r="AP25" s="32">
        <f>'SALDO AWAL'!AN25-BERKURANG!AN25+BERTAMBAH!AL25</f>
        <v>0</v>
      </c>
      <c r="AQ25" s="32">
        <f>'SALDO AWAL'!AO25-BERKURANG!AO25+BERTAMBAH!AM25</f>
        <v>0</v>
      </c>
      <c r="AR25" s="32">
        <f>'SALDO AWAL'!AP25-BERKURANG!AP25+BERTAMBAH!AN25</f>
        <v>0</v>
      </c>
      <c r="AS25" s="32">
        <f>'SALDO AWAL'!AQ25-BERKURANG!AQ25+BERTAMBAH!AO25</f>
        <v>0</v>
      </c>
      <c r="AT25" s="32">
        <f>'SALDO AWAL'!AR25-BERKURANG!AR25+BERTAMBAH!AP25</f>
        <v>0</v>
      </c>
      <c r="AU25" s="60">
        <f t="shared" si="1"/>
        <v>669</v>
      </c>
      <c r="AV25" s="223">
        <f t="shared" si="2"/>
        <v>1777573733</v>
      </c>
      <c r="AW25" s="13"/>
      <c r="AX25" s="14"/>
    </row>
    <row r="26" spans="1:50" ht="12" customHeight="1" x14ac:dyDescent="0.25">
      <c r="A26" s="10">
        <v>16</v>
      </c>
      <c r="B26" s="66" t="s">
        <v>43</v>
      </c>
      <c r="C26" s="32">
        <f>'SALDO AWAL'!E26-BERKURANG!E26+BERTAMBAH!C26</f>
        <v>0</v>
      </c>
      <c r="D26" s="32">
        <f>'SALDO AWAL'!F26-BERKURANG!F26+BERTAMBAH!D26</f>
        <v>0</v>
      </c>
      <c r="E26" s="319">
        <f t="shared" si="0"/>
        <v>547</v>
      </c>
      <c r="F26" s="32">
        <f>'SALDO AWAL'!G26-BERKURANG!G26+BERTAMBAH!E26</f>
        <v>1</v>
      </c>
      <c r="G26" s="32">
        <f>'SALDO AWAL'!H26-BERKURANG!H26+BERTAMBAH!F26</f>
        <v>2583000</v>
      </c>
      <c r="H26" s="32">
        <f>'SALDO AWAL'!I26-BERKURANG!I26+BERTAMBAH!G26</f>
        <v>33</v>
      </c>
      <c r="I26" s="32">
        <f>'SALDO AWAL'!J26-BERKURANG!J26+BERTAMBAH!H26</f>
        <v>2869661708</v>
      </c>
      <c r="J26" s="32">
        <f>'SALDO AWAL'!K26-BERKURANG!K26+BERTAMBAH!I26</f>
        <v>1</v>
      </c>
      <c r="K26" s="32">
        <f>'SALDO AWAL'!L26-BERKURANG!L26+BERTAMBAH!J26</f>
        <v>7700000</v>
      </c>
      <c r="L26" s="32">
        <f>'SALDO AWAL'!M26-BERKURANG!M26+BERTAMBAH!K26</f>
        <v>0</v>
      </c>
      <c r="M26" s="32">
        <f>'SALDO AWAL'!N26-BERKURANG!N26+BERTAMBAH!L26</f>
        <v>0</v>
      </c>
      <c r="N26" s="32">
        <f>'SALDO AWAL'!O26-BERKURANG!O26+BERTAMBAH!M26</f>
        <v>242</v>
      </c>
      <c r="O26" s="297">
        <f>'SALDO AWAL'!P26-BERKURANG!P26+BERTAMBAH!N26</f>
        <v>389419125</v>
      </c>
      <c r="P26" s="32">
        <f>'SALDO AWAL'!Q26-BERKURANG!Q26+BERTAMBAH!O26</f>
        <v>89</v>
      </c>
      <c r="Q26" s="32">
        <f>'SALDO AWAL'!R26-BERKURANG!R26+BERTAMBAH!P26</f>
        <v>179127821</v>
      </c>
      <c r="R26" s="32">
        <f>'SALDO AWAL'!S26-BERKURANG!S26+BERTAMBAH!Q26</f>
        <v>0</v>
      </c>
      <c r="S26" s="32">
        <f>'SALDO AWAL'!T26-BERKURANG!T26+BERTAMBAH!R26</f>
        <v>0</v>
      </c>
      <c r="T26" s="32">
        <f>'SALDO AWAL'!U26-BERKURANG!U26+BERTAMBAH!S26</f>
        <v>0</v>
      </c>
      <c r="U26" s="297">
        <f>'SALDO AWAL'!V26-BERKURANG!V26+BERTAMBAH!T26</f>
        <v>0</v>
      </c>
      <c r="V26" s="32">
        <f>'SALDO AWAL'!W26-BERKURANG!W26+BERTAMBAH!U26</f>
        <v>181</v>
      </c>
      <c r="W26" s="32">
        <f>'SALDO AWAL'!X26-BERKURANG!X26+BERTAMBAH!V26</f>
        <v>247711250</v>
      </c>
      <c r="X26" s="319">
        <f t="shared" si="3"/>
        <v>3</v>
      </c>
      <c r="Y26" s="32">
        <f>'SALDO AWAL'!Y26-BERKURANG!Y26+BERTAMBAH!W26</f>
        <v>3</v>
      </c>
      <c r="Z26" s="297">
        <f>'SALDO AWAL'!Z26-BERKURANG!Z26+BERTAMBAH!X26</f>
        <v>414534605</v>
      </c>
      <c r="AA26" s="32">
        <f>'SALDO AWAL'!AA26-BERKURANG!AA26+BERTAMBAH!Y26</f>
        <v>0</v>
      </c>
      <c r="AB26" s="32">
        <f>'SALDO AWAL'!AB26-BERKURANG!AB26+BERTAMBAH!Z26</f>
        <v>0</v>
      </c>
      <c r="AC26" s="33">
        <f t="shared" si="4"/>
        <v>1</v>
      </c>
      <c r="AD26" s="32">
        <f>'SALDO AWAL'!AC26-BERKURANG!AC26+BERTAMBAH!AA26</f>
        <v>0</v>
      </c>
      <c r="AE26" s="32">
        <f>'SALDO AWAL'!AD26-BERKURANG!AD26+BERTAMBAH!AB26</f>
        <v>0</v>
      </c>
      <c r="AF26" s="32">
        <f>'SALDO AWAL'!AE26-BERKURANG!AE26+BERTAMBAH!AC26</f>
        <v>0</v>
      </c>
      <c r="AG26" s="32">
        <f>'SALDO AWAL'!AF26-BERKURANG!AF26+BERTAMBAH!AD26</f>
        <v>0</v>
      </c>
      <c r="AH26" s="32">
        <f>'SALDO AWAL'!AG26-BERKURANG!AG26+BERTAMBAH!AE26</f>
        <v>1</v>
      </c>
      <c r="AI26" s="32">
        <f>'SALDO AWAL'!AH26-BERKURANG!AH26+BERTAMBAH!AF26</f>
        <v>33980650</v>
      </c>
      <c r="AJ26" s="32">
        <f>'SALDO AWAL'!AI26-BERKURANG!AI26+BERTAMBAH!AG26</f>
        <v>0</v>
      </c>
      <c r="AK26" s="32">
        <f>'SALDO AWAL'!AJ26-BERKURANG!AJ26+BERTAMBAH!AH26</f>
        <v>0</v>
      </c>
      <c r="AL26" s="319">
        <f t="shared" si="5"/>
        <v>0</v>
      </c>
      <c r="AM26" s="32">
        <f>'SALDO AWAL'!AK26-BERKURANG!AK26+BERTAMBAH!AI26</f>
        <v>0</v>
      </c>
      <c r="AN26" s="32">
        <f>'SALDO AWAL'!AL26-BERKURANG!AL26+BERTAMBAH!AJ26</f>
        <v>0</v>
      </c>
      <c r="AO26" s="32">
        <f>'SALDO AWAL'!AM26-BERKURANG!AM26+BERTAMBAH!AK26</f>
        <v>0</v>
      </c>
      <c r="AP26" s="32">
        <f>'SALDO AWAL'!AN26-BERKURANG!AN26+BERTAMBAH!AL26</f>
        <v>0</v>
      </c>
      <c r="AQ26" s="32">
        <f>'SALDO AWAL'!AO26-BERKURANG!AO26+BERTAMBAH!AM26</f>
        <v>0</v>
      </c>
      <c r="AR26" s="32">
        <f>'SALDO AWAL'!AP26-BERKURANG!AP26+BERTAMBAH!AN26</f>
        <v>0</v>
      </c>
      <c r="AS26" s="32">
        <f>'SALDO AWAL'!AQ26-BERKURANG!AQ26+BERTAMBAH!AO26</f>
        <v>0</v>
      </c>
      <c r="AT26" s="32">
        <f>'SALDO AWAL'!AR26-BERKURANG!AR26+BERTAMBAH!AP26</f>
        <v>0</v>
      </c>
      <c r="AU26" s="60">
        <f t="shared" si="1"/>
        <v>551</v>
      </c>
      <c r="AV26" s="223">
        <f t="shared" si="2"/>
        <v>4144718159</v>
      </c>
      <c r="AW26" s="13">
        <v>4144718159</v>
      </c>
      <c r="AX26" s="14" t="s">
        <v>178</v>
      </c>
    </row>
    <row r="27" spans="1:50" ht="12" customHeight="1" x14ac:dyDescent="0.25">
      <c r="A27" s="10">
        <v>17</v>
      </c>
      <c r="B27" s="16" t="s">
        <v>44</v>
      </c>
      <c r="C27" s="32">
        <f>'SALDO AWAL'!E27-BERKURANG!E27+BERTAMBAH!C27</f>
        <v>1</v>
      </c>
      <c r="D27" s="32">
        <f>'SALDO AWAL'!F27-BERKURANG!F27+BERTAMBAH!D27</f>
        <v>120000000</v>
      </c>
      <c r="E27" s="319">
        <f t="shared" si="0"/>
        <v>255</v>
      </c>
      <c r="F27" s="32">
        <f>'SALDO AWAL'!G27-BERKURANG!G27+BERTAMBAH!E27</f>
        <v>5</v>
      </c>
      <c r="G27" s="32">
        <f>'SALDO AWAL'!H27-BERKURANG!H27+BERTAMBAH!F27</f>
        <v>158671500</v>
      </c>
      <c r="H27" s="32">
        <f>'SALDO AWAL'!I27-BERKURANG!I27+BERTAMBAH!G27</f>
        <v>20</v>
      </c>
      <c r="I27" s="32">
        <f>'SALDO AWAL'!J27-BERKURANG!J27+BERTAMBAH!H27</f>
        <v>2634253500</v>
      </c>
      <c r="J27" s="32">
        <f>'SALDO AWAL'!K27-BERKURANG!K27+BERTAMBAH!I27</f>
        <v>4</v>
      </c>
      <c r="K27" s="32">
        <f>'SALDO AWAL'!L27-BERKURANG!L27+BERTAMBAH!J27</f>
        <v>131252000</v>
      </c>
      <c r="L27" s="32">
        <f>'SALDO AWAL'!M27-BERKURANG!M27+BERTAMBAH!K27</f>
        <v>2</v>
      </c>
      <c r="M27" s="32">
        <f>'SALDO AWAL'!N27-BERKURANG!N27+BERTAMBAH!L27</f>
        <v>13996400</v>
      </c>
      <c r="N27" s="32">
        <f>'SALDO AWAL'!O27-BERKURANG!O27+BERTAMBAH!M27</f>
        <v>102</v>
      </c>
      <c r="O27" s="297">
        <f>'SALDO AWAL'!P27-BERKURANG!P27+BERTAMBAH!N27</f>
        <v>587303000</v>
      </c>
      <c r="P27" s="32">
        <f>'SALDO AWAL'!Q27-BERKURANG!Q27+BERTAMBAH!O27</f>
        <v>54</v>
      </c>
      <c r="Q27" s="32">
        <f>'SALDO AWAL'!R27-BERKURANG!R27+BERTAMBAH!P27</f>
        <v>194079030</v>
      </c>
      <c r="R27" s="32">
        <f>'SALDO AWAL'!S27-BERKURANG!S27+BERTAMBAH!Q27</f>
        <v>0</v>
      </c>
      <c r="S27" s="32">
        <f>'SALDO AWAL'!T27-BERKURANG!T27+BERTAMBAH!R27</f>
        <v>0</v>
      </c>
      <c r="T27" s="32">
        <f>'SALDO AWAL'!U27-BERKURANG!U27+BERTAMBAH!S27</f>
        <v>0</v>
      </c>
      <c r="U27" s="297">
        <f>'SALDO AWAL'!V27-BERKURANG!V27+BERTAMBAH!T27</f>
        <v>0</v>
      </c>
      <c r="V27" s="32">
        <f>'SALDO AWAL'!W27-BERKURANG!W27+BERTAMBAH!U27</f>
        <v>68</v>
      </c>
      <c r="W27" s="32">
        <f>'SALDO AWAL'!X27-BERKURANG!X27+BERTAMBAH!V27</f>
        <v>216968010</v>
      </c>
      <c r="X27" s="319">
        <f t="shared" si="3"/>
        <v>81</v>
      </c>
      <c r="Y27" s="32">
        <f>'SALDO AWAL'!Y27-BERKURANG!Y27+BERTAMBAH!W27</f>
        <v>2</v>
      </c>
      <c r="Z27" s="297">
        <f>'SALDO AWAL'!Z27-BERKURANG!Z27+BERTAMBAH!X27</f>
        <v>175367000</v>
      </c>
      <c r="AA27" s="32">
        <f>'SALDO AWAL'!AA27-BERKURANG!AA27+BERTAMBAH!Y27</f>
        <v>79</v>
      </c>
      <c r="AB27" s="32">
        <f>'SALDO AWAL'!AB27-BERKURANG!AB27+BERTAMBAH!Z27</f>
        <v>141087860</v>
      </c>
      <c r="AC27" s="33">
        <f t="shared" si="4"/>
        <v>24</v>
      </c>
      <c r="AD27" s="32">
        <f>'SALDO AWAL'!AC27-BERKURANG!AC27+BERTAMBAH!AA27</f>
        <v>8</v>
      </c>
      <c r="AE27" s="32">
        <f>'SALDO AWAL'!AD27-BERKURANG!AD27+BERTAMBAH!AB27</f>
        <v>5615274000</v>
      </c>
      <c r="AF27" s="32">
        <f>'SALDO AWAL'!AE27-BERKURANG!AE27+BERTAMBAH!AC27</f>
        <v>16</v>
      </c>
      <c r="AG27" s="32">
        <f>'SALDO AWAL'!AF27-BERKURANG!AF27+BERTAMBAH!AD27</f>
        <v>4206941000</v>
      </c>
      <c r="AH27" s="32">
        <f>'SALDO AWAL'!AG27-BERKURANG!AG27+BERTAMBAH!AE27</f>
        <v>0</v>
      </c>
      <c r="AI27" s="32">
        <f>'SALDO AWAL'!AH27-BERKURANG!AH27+BERTAMBAH!AF27</f>
        <v>0</v>
      </c>
      <c r="AJ27" s="32">
        <f>'SALDO AWAL'!AI27-BERKURANG!AI27+BERTAMBAH!AG27</f>
        <v>0</v>
      </c>
      <c r="AK27" s="32">
        <f>'SALDO AWAL'!AJ27-BERKURANG!AJ27+BERTAMBAH!AH27</f>
        <v>0</v>
      </c>
      <c r="AL27" s="319">
        <f t="shared" si="5"/>
        <v>0</v>
      </c>
      <c r="AM27" s="32">
        <f>'SALDO AWAL'!AK27-BERKURANG!AK27+BERTAMBAH!AI27</f>
        <v>0</v>
      </c>
      <c r="AN27" s="32">
        <f>'SALDO AWAL'!AL27-BERKURANG!AL27+BERTAMBAH!AJ27</f>
        <v>0</v>
      </c>
      <c r="AO27" s="32">
        <f>'SALDO AWAL'!AM27-BERKURANG!AM27+BERTAMBAH!AK27</f>
        <v>0</v>
      </c>
      <c r="AP27" s="32">
        <f>'SALDO AWAL'!AN27-BERKURANG!AN27+BERTAMBAH!AL27</f>
        <v>0</v>
      </c>
      <c r="AQ27" s="32">
        <f>'SALDO AWAL'!AO27-BERKURANG!AO27+BERTAMBAH!AM27</f>
        <v>0</v>
      </c>
      <c r="AR27" s="32">
        <f>'SALDO AWAL'!AP27-BERKURANG!AP27+BERTAMBAH!AN27</f>
        <v>0</v>
      </c>
      <c r="AS27" s="32">
        <f>'SALDO AWAL'!AQ27-BERKURANG!AQ27+BERTAMBAH!AO27</f>
        <v>0</v>
      </c>
      <c r="AT27" s="32">
        <f>'SALDO AWAL'!AR27-BERKURANG!AR27+BERTAMBAH!AP27</f>
        <v>0</v>
      </c>
      <c r="AU27" s="60">
        <f t="shared" si="1"/>
        <v>361</v>
      </c>
      <c r="AV27" s="223">
        <f t="shared" si="2"/>
        <v>14195193300</v>
      </c>
      <c r="AW27" s="13"/>
      <c r="AX27" s="14"/>
    </row>
    <row r="28" spans="1:50" ht="12" customHeight="1" x14ac:dyDescent="0.25">
      <c r="A28" s="10">
        <v>18</v>
      </c>
      <c r="B28" s="66" t="s">
        <v>45</v>
      </c>
      <c r="C28" s="32">
        <f>'SALDO AWAL'!E28-BERKURANG!E28+BERTAMBAH!C28</f>
        <v>35</v>
      </c>
      <c r="D28" s="32">
        <f>'SALDO AWAL'!F28-BERKURANG!F28+BERTAMBAH!D28</f>
        <v>52922846257.949997</v>
      </c>
      <c r="E28" s="319">
        <f t="shared" si="0"/>
        <v>2178</v>
      </c>
      <c r="F28" s="32">
        <f>'SALDO AWAL'!G28-BERKURANG!G28+BERTAMBAH!E28</f>
        <v>0</v>
      </c>
      <c r="G28" s="32">
        <f>'SALDO AWAL'!H28-BERKURANG!H28+BERTAMBAH!F28</f>
        <v>0</v>
      </c>
      <c r="H28" s="32">
        <f>'SALDO AWAL'!I28-BERKURANG!I28+BERTAMBAH!G28</f>
        <v>69</v>
      </c>
      <c r="I28" s="32">
        <f>'SALDO AWAL'!J28-BERKURANG!J28+BERTAMBAH!H28</f>
        <v>8437567364</v>
      </c>
      <c r="J28" s="32">
        <f>'SALDO AWAL'!K28-BERKURANG!K28+BERTAMBAH!I28</f>
        <v>4</v>
      </c>
      <c r="K28" s="32">
        <f>'SALDO AWAL'!L28-BERKURANG!L28+BERTAMBAH!J28</f>
        <v>267282500</v>
      </c>
      <c r="L28" s="32">
        <f>'SALDO AWAL'!M28-BERKURANG!M28+BERTAMBAH!K28</f>
        <v>14</v>
      </c>
      <c r="M28" s="32">
        <f>'SALDO AWAL'!N28-BERKURANG!N28+BERTAMBAH!L28</f>
        <v>88000000</v>
      </c>
      <c r="N28" s="32">
        <f>'SALDO AWAL'!O28-BERKURANG!O28+BERTAMBAH!M28</f>
        <v>1922</v>
      </c>
      <c r="O28" s="297">
        <f>'SALDO AWAL'!P28-BERKURANG!P28+BERTAMBAH!N28</f>
        <v>7418721962</v>
      </c>
      <c r="P28" s="32">
        <f>'SALDO AWAL'!Q28-BERKURANG!Q28+BERTAMBAH!O28</f>
        <v>169</v>
      </c>
      <c r="Q28" s="32">
        <f>'SALDO AWAL'!R28-BERKURANG!R28+BERTAMBAH!P28</f>
        <v>2222497976.1500001</v>
      </c>
      <c r="R28" s="32">
        <f>'SALDO AWAL'!S28-BERKURANG!S28+BERTAMBAH!Q28</f>
        <v>0</v>
      </c>
      <c r="S28" s="32">
        <f>'SALDO AWAL'!T28-BERKURANG!T28+BERTAMBAH!R28</f>
        <v>0</v>
      </c>
      <c r="T28" s="32">
        <f>'SALDO AWAL'!U28-BERKURANG!U28+BERTAMBAH!S28</f>
        <v>0</v>
      </c>
      <c r="U28" s="297">
        <f>'SALDO AWAL'!V28-BERKURANG!V28+BERTAMBAH!T28</f>
        <v>0</v>
      </c>
      <c r="V28" s="32">
        <f>'SALDO AWAL'!W28-BERKURANG!W28+BERTAMBAH!U28</f>
        <v>0</v>
      </c>
      <c r="W28" s="32">
        <f>'SALDO AWAL'!X28-BERKURANG!X28+BERTAMBAH!V28</f>
        <v>0</v>
      </c>
      <c r="X28" s="319">
        <f t="shared" si="3"/>
        <v>30</v>
      </c>
      <c r="Y28" s="32">
        <f>'SALDO AWAL'!Y28-BERKURANG!Y28+BERTAMBAH!W28</f>
        <v>30</v>
      </c>
      <c r="Z28" s="297">
        <f>'SALDO AWAL'!Z28-BERKURANG!Z28+BERTAMBAH!X28</f>
        <v>14243857757</v>
      </c>
      <c r="AA28" s="32">
        <f>'SALDO AWAL'!AA28-BERKURANG!AA28+BERTAMBAH!Y28</f>
        <v>0</v>
      </c>
      <c r="AB28" s="32">
        <f>'SALDO AWAL'!AB28-BERKURANG!AB28+BERTAMBAH!Z28</f>
        <v>0</v>
      </c>
      <c r="AC28" s="33">
        <f t="shared" si="4"/>
        <v>3</v>
      </c>
      <c r="AD28" s="32">
        <f>'SALDO AWAL'!AC28-BERKURANG!AC28+BERTAMBAH!AA28</f>
        <v>0</v>
      </c>
      <c r="AE28" s="32">
        <f>'SALDO AWAL'!AD28-BERKURANG!AD28+BERTAMBAH!AB28</f>
        <v>0</v>
      </c>
      <c r="AF28" s="32">
        <f>'SALDO AWAL'!AE28-BERKURANG!AE28+BERTAMBAH!AC28</f>
        <v>0</v>
      </c>
      <c r="AG28" s="32">
        <f>'SALDO AWAL'!AF28-BERKURANG!AF28+BERTAMBAH!AD28</f>
        <v>0</v>
      </c>
      <c r="AH28" s="32">
        <f>'SALDO AWAL'!AG28-BERKURANG!AG28+BERTAMBAH!AE28</f>
        <v>2</v>
      </c>
      <c r="AI28" s="32">
        <f>'SALDO AWAL'!AH28-BERKURANG!AH28+BERTAMBAH!AF28</f>
        <v>56838550</v>
      </c>
      <c r="AJ28" s="32">
        <f>'SALDO AWAL'!AI28-BERKURANG!AI28+BERTAMBAH!AG28</f>
        <v>1</v>
      </c>
      <c r="AK28" s="32">
        <f>'SALDO AWAL'!AJ28-BERKURANG!AJ28+BERTAMBAH!AH28</f>
        <v>542280000</v>
      </c>
      <c r="AL28" s="319">
        <f t="shared" si="5"/>
        <v>23</v>
      </c>
      <c r="AM28" s="32">
        <f>'SALDO AWAL'!AK28-BERKURANG!AK28+BERTAMBAH!AI28</f>
        <v>0</v>
      </c>
      <c r="AN28" s="32">
        <f>'SALDO AWAL'!AL28-BERKURANG!AL28+BERTAMBAH!AJ28</f>
        <v>0</v>
      </c>
      <c r="AO28" s="32">
        <f>'SALDO AWAL'!AM28-BERKURANG!AM28+BERTAMBAH!AK28</f>
        <v>23</v>
      </c>
      <c r="AP28" s="32">
        <f>'SALDO AWAL'!AN28-BERKURANG!AN28+BERTAMBAH!AL28</f>
        <v>282119000</v>
      </c>
      <c r="AQ28" s="32">
        <f>'SALDO AWAL'!AO28-BERKURANG!AO28+BERTAMBAH!AM28</f>
        <v>0</v>
      </c>
      <c r="AR28" s="32">
        <f>'SALDO AWAL'!AP28-BERKURANG!AP28+BERTAMBAH!AN28</f>
        <v>0</v>
      </c>
      <c r="AS28" s="32">
        <f>'SALDO AWAL'!AQ28-BERKURANG!AQ28+BERTAMBAH!AO28</f>
        <v>0</v>
      </c>
      <c r="AT28" s="32">
        <f>'SALDO AWAL'!AR28-BERKURANG!AR28+BERTAMBAH!AP28</f>
        <v>0</v>
      </c>
      <c r="AU28" s="60">
        <f t="shared" si="1"/>
        <v>2269</v>
      </c>
      <c r="AV28" s="223">
        <f t="shared" si="2"/>
        <v>86482011367.099991</v>
      </c>
      <c r="AW28" s="13"/>
      <c r="AX28" s="14"/>
    </row>
    <row r="29" spans="1:50" ht="12" customHeight="1" x14ac:dyDescent="0.25">
      <c r="A29" s="10">
        <v>19</v>
      </c>
      <c r="B29" s="11" t="s">
        <v>46</v>
      </c>
      <c r="C29" s="32">
        <f>'SALDO AWAL'!E29-BERKURANG!E29+BERTAMBAH!C29</f>
        <v>2</v>
      </c>
      <c r="D29" s="32">
        <f>'SALDO AWAL'!F29-BERKURANG!F29+BERTAMBAH!D29</f>
        <v>2007850000</v>
      </c>
      <c r="E29" s="319">
        <f t="shared" si="0"/>
        <v>1082</v>
      </c>
      <c r="F29" s="32">
        <f>'SALDO AWAL'!G29-BERKURANG!G29+BERTAMBAH!E29</f>
        <v>0</v>
      </c>
      <c r="G29" s="32">
        <f>'SALDO AWAL'!H29-BERKURANG!H29+BERTAMBAH!F29</f>
        <v>0</v>
      </c>
      <c r="H29" s="32">
        <f>'SALDO AWAL'!I29-BERKURANG!I29+BERTAMBAH!G29</f>
        <v>80</v>
      </c>
      <c r="I29" s="32">
        <f>'SALDO AWAL'!J29-BERKURANG!J29+BERTAMBAH!H29</f>
        <v>4104033000</v>
      </c>
      <c r="J29" s="32">
        <f>'SALDO AWAL'!K29-BERKURANG!K29+BERTAMBAH!I29</f>
        <v>1</v>
      </c>
      <c r="K29" s="32">
        <f>'SALDO AWAL'!L29-BERKURANG!L29+BERTAMBAH!J29</f>
        <v>54972500</v>
      </c>
      <c r="L29" s="32">
        <f>'SALDO AWAL'!M29-BERKURANG!M29+BERTAMBAH!K29</f>
        <v>1</v>
      </c>
      <c r="M29" s="32">
        <f>'SALDO AWAL'!N29-BERKURANG!N29+BERTAMBAH!L29</f>
        <v>2431000</v>
      </c>
      <c r="N29" s="32">
        <f>'SALDO AWAL'!O29-BERKURANG!O29+BERTAMBAH!M29</f>
        <v>885</v>
      </c>
      <c r="O29" s="297">
        <f>'SALDO AWAL'!P29-BERKURANG!P29+BERTAMBAH!N29</f>
        <v>2322073135</v>
      </c>
      <c r="P29" s="32">
        <f>'SALDO AWAL'!Q29-BERKURANG!Q29+BERTAMBAH!O29</f>
        <v>115</v>
      </c>
      <c r="Q29" s="32">
        <f>'SALDO AWAL'!R29-BERKURANG!R29+BERTAMBAH!P29</f>
        <v>1128600228</v>
      </c>
      <c r="R29" s="32">
        <f>'SALDO AWAL'!S29-BERKURANG!S29+BERTAMBAH!Q29</f>
        <v>0</v>
      </c>
      <c r="S29" s="32">
        <f>'SALDO AWAL'!T29-BERKURANG!T29+BERTAMBAH!R29</f>
        <v>0</v>
      </c>
      <c r="T29" s="32">
        <f>'SALDO AWAL'!U29-BERKURANG!U29+BERTAMBAH!S29</f>
        <v>0</v>
      </c>
      <c r="U29" s="297">
        <f>'SALDO AWAL'!V29-BERKURANG!V29+BERTAMBAH!T29</f>
        <v>0</v>
      </c>
      <c r="V29" s="32">
        <f>'SALDO AWAL'!W29-BERKURANG!W29+BERTAMBAH!U29</f>
        <v>0</v>
      </c>
      <c r="W29" s="32">
        <f>'SALDO AWAL'!X29-BERKURANG!X29+BERTAMBAH!V29</f>
        <v>0</v>
      </c>
      <c r="X29" s="319">
        <f t="shared" si="3"/>
        <v>6</v>
      </c>
      <c r="Y29" s="32">
        <f>'SALDO AWAL'!Y29-BERKURANG!Y29+BERTAMBAH!W29</f>
        <v>6</v>
      </c>
      <c r="Z29" s="297">
        <f>'SALDO AWAL'!Z29-BERKURANG!Z29+BERTAMBAH!X29</f>
        <v>7702699612</v>
      </c>
      <c r="AA29" s="32">
        <f>'SALDO AWAL'!AA29-BERKURANG!AA29+BERTAMBAH!Y29</f>
        <v>0</v>
      </c>
      <c r="AB29" s="32">
        <f>'SALDO AWAL'!AB29-BERKURANG!AB29+BERTAMBAH!Z29</f>
        <v>0</v>
      </c>
      <c r="AC29" s="33">
        <f t="shared" si="4"/>
        <v>4</v>
      </c>
      <c r="AD29" s="32">
        <f>'SALDO AWAL'!AC29-BERKURANG!AC29+BERTAMBAH!AA29</f>
        <v>0</v>
      </c>
      <c r="AE29" s="32">
        <f>'SALDO AWAL'!AD29-BERKURANG!AD29+BERTAMBAH!AB29</f>
        <v>0</v>
      </c>
      <c r="AF29" s="32">
        <f>'SALDO AWAL'!AE29-BERKURANG!AE29+BERTAMBAH!AC29</f>
        <v>0</v>
      </c>
      <c r="AG29" s="32">
        <f>'SALDO AWAL'!AF29-BERKURANG!AF29+BERTAMBAH!AD29</f>
        <v>0</v>
      </c>
      <c r="AH29" s="32">
        <f>'SALDO AWAL'!AG29-BERKURANG!AG29+BERTAMBAH!AE29</f>
        <v>4</v>
      </c>
      <c r="AI29" s="32">
        <f>'SALDO AWAL'!AH29-BERKURANG!AH29+BERTAMBAH!AF29</f>
        <v>95852840</v>
      </c>
      <c r="AJ29" s="32">
        <f>'SALDO AWAL'!AI29-BERKURANG!AI29+BERTAMBAH!AG29</f>
        <v>0</v>
      </c>
      <c r="AK29" s="32">
        <f>'SALDO AWAL'!AJ29-BERKURANG!AJ29+BERTAMBAH!AH29</f>
        <v>0</v>
      </c>
      <c r="AL29" s="319">
        <f t="shared" si="5"/>
        <v>196</v>
      </c>
      <c r="AM29" s="32">
        <f>'SALDO AWAL'!AK29-BERKURANG!AK29+BERTAMBAH!AI29</f>
        <v>195</v>
      </c>
      <c r="AN29" s="32">
        <f>'SALDO AWAL'!AL29-BERKURANG!AL29+BERTAMBAH!AJ29</f>
        <v>25870000</v>
      </c>
      <c r="AO29" s="32">
        <f>'SALDO AWAL'!AM29-BERKURANG!AM29+BERTAMBAH!AK29</f>
        <v>1</v>
      </c>
      <c r="AP29" s="32">
        <f>'SALDO AWAL'!AN29-BERKURANG!AN29+BERTAMBAH!AL29</f>
        <v>22748000</v>
      </c>
      <c r="AQ29" s="32">
        <f>'SALDO AWAL'!AO29-BERKURANG!AO29+BERTAMBAH!AM29</f>
        <v>0</v>
      </c>
      <c r="AR29" s="32">
        <f>'SALDO AWAL'!AP29-BERKURANG!AP29+BERTAMBAH!AN29</f>
        <v>0</v>
      </c>
      <c r="AS29" s="32">
        <f>'SALDO AWAL'!AQ29-BERKURANG!AQ29+BERTAMBAH!AO29</f>
        <v>0</v>
      </c>
      <c r="AT29" s="32">
        <f>'SALDO AWAL'!AR29-BERKURANG!AR29+BERTAMBAH!AP29</f>
        <v>0</v>
      </c>
      <c r="AU29" s="60">
        <f t="shared" si="1"/>
        <v>1290</v>
      </c>
      <c r="AV29" s="223">
        <f t="shared" si="2"/>
        <v>17467130315</v>
      </c>
      <c r="AW29" s="13"/>
      <c r="AX29" s="14"/>
    </row>
    <row r="30" spans="1:50" ht="12" customHeight="1" x14ac:dyDescent="0.25">
      <c r="A30" s="10">
        <v>20</v>
      </c>
      <c r="B30" s="62" t="s">
        <v>47</v>
      </c>
      <c r="C30" s="32">
        <f>'SALDO AWAL'!E30-BERKURANG!E30+BERTAMBAH!C30</f>
        <v>905</v>
      </c>
      <c r="D30" s="32">
        <f>'SALDO AWAL'!F30-BERKURANG!F30+BERTAMBAH!D30</f>
        <v>164031405755.45001</v>
      </c>
      <c r="E30" s="319">
        <f t="shared" si="0"/>
        <v>1369</v>
      </c>
      <c r="F30" s="32">
        <f>'SALDO AWAL'!G30-BERKURANG!G30+BERTAMBAH!E30</f>
        <v>5</v>
      </c>
      <c r="G30" s="32">
        <f>'SALDO AWAL'!H30-BERKURANG!H30+BERTAMBAH!F30</f>
        <v>231083000</v>
      </c>
      <c r="H30" s="32">
        <f>'SALDO AWAL'!I30-BERKURANG!I30+BERTAMBAH!G30</f>
        <v>98</v>
      </c>
      <c r="I30" s="32">
        <f>'SALDO AWAL'!J30-BERKURANG!J30+BERTAMBAH!H30</f>
        <v>5557505066</v>
      </c>
      <c r="J30" s="32">
        <f>'SALDO AWAL'!K30-BERKURANG!K30+BERTAMBAH!I30</f>
        <v>9</v>
      </c>
      <c r="K30" s="32">
        <f>'SALDO AWAL'!L30-BERKURANG!L30+BERTAMBAH!J30</f>
        <v>112680800</v>
      </c>
      <c r="L30" s="32">
        <f>'SALDO AWAL'!M30-BERKURANG!M30+BERTAMBAH!K30</f>
        <v>1</v>
      </c>
      <c r="M30" s="32">
        <f>'SALDO AWAL'!N30-BERKURANG!N30+BERTAMBAH!L30</f>
        <v>990000</v>
      </c>
      <c r="N30" s="32">
        <f>'SALDO AWAL'!O30-BERKURANG!O30+BERTAMBAH!M30</f>
        <v>1203</v>
      </c>
      <c r="O30" s="297">
        <f>'SALDO AWAL'!P30-BERKURANG!P30+BERTAMBAH!N30</f>
        <v>4035693980.5299997</v>
      </c>
      <c r="P30" s="32">
        <f>'SALDO AWAL'!Q30-BERKURANG!Q30+BERTAMBAH!O30</f>
        <v>52</v>
      </c>
      <c r="Q30" s="32">
        <f>'SALDO AWAL'!R30-BERKURANG!R30+BERTAMBAH!P30</f>
        <v>277234300</v>
      </c>
      <c r="R30" s="32">
        <f>'SALDO AWAL'!S30-BERKURANG!S30+BERTAMBAH!Q30</f>
        <v>0</v>
      </c>
      <c r="S30" s="32">
        <f>'SALDO AWAL'!T30-BERKURANG!T30+BERTAMBAH!R30</f>
        <v>0</v>
      </c>
      <c r="T30" s="32">
        <f>'SALDO AWAL'!U30-BERKURANG!U30+BERTAMBAH!S30</f>
        <v>0</v>
      </c>
      <c r="U30" s="297">
        <f>'SALDO AWAL'!V30-BERKURANG!V30+BERTAMBAH!T30</f>
        <v>0</v>
      </c>
      <c r="V30" s="32">
        <f>'SALDO AWAL'!W30-BERKURANG!W30+BERTAMBAH!U30</f>
        <v>1</v>
      </c>
      <c r="W30" s="32">
        <f>'SALDO AWAL'!X30-BERKURANG!X30+BERTAMBAH!V30</f>
        <v>36421000</v>
      </c>
      <c r="X30" s="319">
        <f t="shared" si="3"/>
        <v>75</v>
      </c>
      <c r="Y30" s="32">
        <f>'SALDO AWAL'!Y30-BERKURANG!Y30+BERTAMBAH!W30</f>
        <v>75</v>
      </c>
      <c r="Z30" s="297">
        <f>'SALDO AWAL'!Z30-BERKURANG!Z30+BERTAMBAH!X30</f>
        <v>17191793422.150002</v>
      </c>
      <c r="AA30" s="32">
        <f>'SALDO AWAL'!AA30-BERKURANG!AA30+BERTAMBAH!Y30</f>
        <v>0</v>
      </c>
      <c r="AB30" s="32">
        <f>'SALDO AWAL'!AB30-BERKURANG!AB30+BERTAMBAH!Z30</f>
        <v>0</v>
      </c>
      <c r="AC30" s="33">
        <f t="shared" si="4"/>
        <v>127</v>
      </c>
      <c r="AD30" s="32">
        <f>'SALDO AWAL'!AC30-BERKURANG!AC30+BERTAMBAH!AA30</f>
        <v>3</v>
      </c>
      <c r="AE30" s="32">
        <f>'SALDO AWAL'!AD30-BERKURANG!AD30+BERTAMBAH!AB30</f>
        <v>311281282</v>
      </c>
      <c r="AF30" s="32">
        <f>'SALDO AWAL'!AE30-BERKURANG!AE30+BERTAMBAH!AC30</f>
        <v>121</v>
      </c>
      <c r="AG30" s="32">
        <f>'SALDO AWAL'!AF30-BERKURANG!AF30+BERTAMBAH!AD30</f>
        <v>3741822470.9000001</v>
      </c>
      <c r="AH30" s="32">
        <f>'SALDO AWAL'!AG30-BERKURANG!AG30+BERTAMBAH!AE30</f>
        <v>3</v>
      </c>
      <c r="AI30" s="32">
        <f>'SALDO AWAL'!AH30-BERKURANG!AH30+BERTAMBAH!AF30</f>
        <v>37014200</v>
      </c>
      <c r="AJ30" s="32">
        <f>'SALDO AWAL'!AI30-BERKURANG!AI30+BERTAMBAH!AG30</f>
        <v>0</v>
      </c>
      <c r="AK30" s="32">
        <f>'SALDO AWAL'!AJ30-BERKURANG!AJ30+BERTAMBAH!AH30</f>
        <v>0</v>
      </c>
      <c r="AL30" s="319">
        <f t="shared" si="5"/>
        <v>0</v>
      </c>
      <c r="AM30" s="32">
        <f>'SALDO AWAL'!AK30-BERKURANG!AK30+BERTAMBAH!AI30</f>
        <v>0</v>
      </c>
      <c r="AN30" s="32">
        <f>'SALDO AWAL'!AL30-BERKURANG!AL30+BERTAMBAH!AJ30</f>
        <v>0</v>
      </c>
      <c r="AO30" s="32">
        <f>'SALDO AWAL'!AM30-BERKURANG!AM30+BERTAMBAH!AK30</f>
        <v>0</v>
      </c>
      <c r="AP30" s="32">
        <f>'SALDO AWAL'!AN30-BERKURANG!AN30+BERTAMBAH!AL30</f>
        <v>0</v>
      </c>
      <c r="AQ30" s="32">
        <f>'SALDO AWAL'!AO30-BERKURANG!AO30+BERTAMBAH!AM30</f>
        <v>0</v>
      </c>
      <c r="AR30" s="32">
        <f>'SALDO AWAL'!AP30-BERKURANG!AP30+BERTAMBAH!AN30</f>
        <v>0</v>
      </c>
      <c r="AS30" s="32">
        <f>'SALDO AWAL'!AQ30-BERKURANG!AQ30+BERTAMBAH!AO30</f>
        <v>0</v>
      </c>
      <c r="AT30" s="32">
        <f>'SALDO AWAL'!AR30-BERKURANG!AR30+BERTAMBAH!AP30</f>
        <v>0</v>
      </c>
      <c r="AU30" s="60">
        <f t="shared" si="1"/>
        <v>2476</v>
      </c>
      <c r="AV30" s="223">
        <f t="shared" si="2"/>
        <v>195564925277.03</v>
      </c>
      <c r="AW30" s="13"/>
      <c r="AX30" s="14"/>
    </row>
    <row r="31" spans="1:50" ht="12" customHeight="1" x14ac:dyDescent="0.25">
      <c r="A31" s="10">
        <v>21</v>
      </c>
      <c r="B31" s="67" t="s">
        <v>48</v>
      </c>
      <c r="C31" s="32">
        <f>'SALDO AWAL'!E31-BERKURANG!E31+BERTAMBAH!C31</f>
        <v>0</v>
      </c>
      <c r="D31" s="32">
        <f>'SALDO AWAL'!F31-BERKURANG!F31+BERTAMBAH!D31</f>
        <v>0</v>
      </c>
      <c r="E31" s="319">
        <f t="shared" si="0"/>
        <v>237</v>
      </c>
      <c r="F31" s="32">
        <f>'SALDO AWAL'!G31-BERKURANG!G31+BERTAMBAH!E31</f>
        <v>0</v>
      </c>
      <c r="G31" s="32">
        <f>'SALDO AWAL'!H31-BERKURANG!H31+BERTAMBAH!F31</f>
        <v>0</v>
      </c>
      <c r="H31" s="32">
        <f>'SALDO AWAL'!I31-BERKURANG!I31+BERTAMBAH!G31</f>
        <v>25</v>
      </c>
      <c r="I31" s="32">
        <f>'SALDO AWAL'!J31-BERKURANG!J31+BERTAMBAH!H31</f>
        <v>671744000</v>
      </c>
      <c r="J31" s="32">
        <f>'SALDO AWAL'!K31-BERKURANG!K31+BERTAMBAH!I31</f>
        <v>5</v>
      </c>
      <c r="K31" s="32">
        <f>'SALDO AWAL'!L31-BERKURANG!L31+BERTAMBAH!J31</f>
        <v>59132700</v>
      </c>
      <c r="L31" s="32">
        <f>'SALDO AWAL'!M31-BERKURANG!M31+BERTAMBAH!K31</f>
        <v>0</v>
      </c>
      <c r="M31" s="32">
        <f>'SALDO AWAL'!N31-BERKURANG!N31+BERTAMBAH!L31</f>
        <v>0</v>
      </c>
      <c r="N31" s="32">
        <f>'SALDO AWAL'!O31-BERKURANG!O31+BERTAMBAH!M31</f>
        <v>202</v>
      </c>
      <c r="O31" s="297">
        <f>'SALDO AWAL'!P31-BERKURANG!P31+BERTAMBAH!N31</f>
        <v>1351660091.6900001</v>
      </c>
      <c r="P31" s="32">
        <f>'SALDO AWAL'!Q31-BERKURANG!Q31+BERTAMBAH!O31</f>
        <v>5</v>
      </c>
      <c r="Q31" s="32">
        <f>'SALDO AWAL'!R31-BERKURANG!R31+BERTAMBAH!P31</f>
        <v>11613000</v>
      </c>
      <c r="R31" s="32">
        <f>'SALDO AWAL'!S31-BERKURANG!S31+BERTAMBAH!Q31</f>
        <v>0</v>
      </c>
      <c r="S31" s="32">
        <f>'SALDO AWAL'!T31-BERKURANG!T31+BERTAMBAH!R31</f>
        <v>0</v>
      </c>
      <c r="T31" s="32">
        <f>'SALDO AWAL'!U31-BERKURANG!U31+BERTAMBAH!S31</f>
        <v>0</v>
      </c>
      <c r="U31" s="297">
        <f>'SALDO AWAL'!V31-BERKURANG!V31+BERTAMBAH!T31</f>
        <v>0</v>
      </c>
      <c r="V31" s="32">
        <f>'SALDO AWAL'!W31-BERKURANG!W31+BERTAMBAH!U31</f>
        <v>0</v>
      </c>
      <c r="W31" s="32">
        <f>'SALDO AWAL'!X31-BERKURANG!X31+BERTAMBAH!V31</f>
        <v>0</v>
      </c>
      <c r="X31" s="319">
        <f t="shared" si="3"/>
        <v>0</v>
      </c>
      <c r="Y31" s="32">
        <f>'SALDO AWAL'!Y31-BERKURANG!Y31+BERTAMBAH!W31</f>
        <v>0</v>
      </c>
      <c r="Z31" s="297">
        <f>'SALDO AWAL'!Z31-BERKURANG!Z31+BERTAMBAH!X31</f>
        <v>0</v>
      </c>
      <c r="AA31" s="32">
        <f>'SALDO AWAL'!AA31-BERKURANG!AA31+BERTAMBAH!Y31</f>
        <v>0</v>
      </c>
      <c r="AB31" s="32">
        <f>'SALDO AWAL'!AB31-BERKURANG!AB31+BERTAMBAH!Z31</f>
        <v>0</v>
      </c>
      <c r="AC31" s="33">
        <f t="shared" si="4"/>
        <v>0</v>
      </c>
      <c r="AD31" s="32">
        <f>'SALDO AWAL'!AC31-BERKURANG!AC31+BERTAMBAH!AA31</f>
        <v>0</v>
      </c>
      <c r="AE31" s="32">
        <f>'SALDO AWAL'!AD31-BERKURANG!AD31+BERTAMBAH!AB31</f>
        <v>0</v>
      </c>
      <c r="AF31" s="32">
        <f>'SALDO AWAL'!AE31-BERKURANG!AE31+BERTAMBAH!AC31</f>
        <v>0</v>
      </c>
      <c r="AG31" s="32">
        <f>'SALDO AWAL'!AF31-BERKURANG!AF31+BERTAMBAH!AD31</f>
        <v>0</v>
      </c>
      <c r="AH31" s="32">
        <f>'SALDO AWAL'!AG31-BERKURANG!AG31+BERTAMBAH!AE31</f>
        <v>0</v>
      </c>
      <c r="AI31" s="32">
        <f>'SALDO AWAL'!AH31-BERKURANG!AH31+BERTAMBAH!AF31</f>
        <v>0</v>
      </c>
      <c r="AJ31" s="32">
        <f>'SALDO AWAL'!AI31-BERKURANG!AI31+BERTAMBAH!AG31</f>
        <v>0</v>
      </c>
      <c r="AK31" s="32">
        <f>'SALDO AWAL'!AJ31-BERKURANG!AJ31+BERTAMBAH!AH31</f>
        <v>0</v>
      </c>
      <c r="AL31" s="319">
        <f t="shared" si="5"/>
        <v>0</v>
      </c>
      <c r="AM31" s="32">
        <f>'SALDO AWAL'!AK31-BERKURANG!AK31+BERTAMBAH!AI31</f>
        <v>0</v>
      </c>
      <c r="AN31" s="32">
        <f>'SALDO AWAL'!AL31-BERKURANG!AL31+BERTAMBAH!AJ31</f>
        <v>0</v>
      </c>
      <c r="AO31" s="32">
        <f>'SALDO AWAL'!AM31-BERKURANG!AM31+BERTAMBAH!AK31</f>
        <v>0</v>
      </c>
      <c r="AP31" s="32">
        <f>'SALDO AWAL'!AN31-BERKURANG!AN31+BERTAMBAH!AL31</f>
        <v>0</v>
      </c>
      <c r="AQ31" s="32">
        <f>'SALDO AWAL'!AO31-BERKURANG!AO31+BERTAMBAH!AM31</f>
        <v>0</v>
      </c>
      <c r="AR31" s="32">
        <f>'SALDO AWAL'!AP31-BERKURANG!AP31+BERTAMBAH!AN31</f>
        <v>0</v>
      </c>
      <c r="AS31" s="32">
        <f>'SALDO AWAL'!AQ31-BERKURANG!AQ31+BERTAMBAH!AO31</f>
        <v>0</v>
      </c>
      <c r="AT31" s="32">
        <f>'SALDO AWAL'!AR31-BERKURANG!AR31+BERTAMBAH!AP31</f>
        <v>0</v>
      </c>
      <c r="AU31" s="60">
        <f t="shared" si="1"/>
        <v>237</v>
      </c>
      <c r="AV31" s="223">
        <f t="shared" si="2"/>
        <v>2094149791.6900001</v>
      </c>
      <c r="AW31" s="13"/>
      <c r="AX31" s="14"/>
    </row>
    <row r="32" spans="1:50" ht="12" customHeight="1" x14ac:dyDescent="0.25">
      <c r="A32" s="10">
        <v>22</v>
      </c>
      <c r="B32" s="66" t="s">
        <v>49</v>
      </c>
      <c r="C32" s="32">
        <f>'SALDO AWAL'!E32-BERKURANG!E32+BERTAMBAH!C32</f>
        <v>1</v>
      </c>
      <c r="D32" s="32">
        <f>'SALDO AWAL'!F32-BERKURANG!F32+BERTAMBAH!D32</f>
        <v>150000000</v>
      </c>
      <c r="E32" s="319">
        <f t="shared" si="0"/>
        <v>268</v>
      </c>
      <c r="F32" s="32">
        <f>'SALDO AWAL'!G32-BERKURANG!G32+BERTAMBAH!E32</f>
        <v>0</v>
      </c>
      <c r="G32" s="32">
        <f>'SALDO AWAL'!H32-BERKURANG!H32+BERTAMBAH!F32</f>
        <v>0</v>
      </c>
      <c r="H32" s="32">
        <f>'SALDO AWAL'!I32-BERKURANG!I32+BERTAMBAH!G32</f>
        <v>15</v>
      </c>
      <c r="I32" s="32">
        <f>'SALDO AWAL'!J32-BERKURANG!J32+BERTAMBAH!H32</f>
        <v>498436383</v>
      </c>
      <c r="J32" s="32">
        <f>'SALDO AWAL'!K32-BERKURANG!K32+BERTAMBAH!I32</f>
        <v>0</v>
      </c>
      <c r="K32" s="32">
        <f>'SALDO AWAL'!L32-BERKURANG!L32+BERTAMBAH!J32</f>
        <v>0</v>
      </c>
      <c r="L32" s="32">
        <f>'SALDO AWAL'!M32-BERKURANG!M32+BERTAMBAH!K32</f>
        <v>0</v>
      </c>
      <c r="M32" s="32">
        <f>'SALDO AWAL'!N32-BERKURANG!N32+BERTAMBAH!L32</f>
        <v>0</v>
      </c>
      <c r="N32" s="32">
        <f>'SALDO AWAL'!O32-BERKURANG!O32+BERTAMBAH!M32</f>
        <v>239</v>
      </c>
      <c r="O32" s="297">
        <f>'SALDO AWAL'!P32-BERKURANG!P32+BERTAMBAH!N32</f>
        <v>507653500</v>
      </c>
      <c r="P32" s="32">
        <f>'SALDO AWAL'!Q32-BERKURANG!Q32+BERTAMBAH!O32</f>
        <v>14</v>
      </c>
      <c r="Q32" s="32">
        <f>'SALDO AWAL'!R32-BERKURANG!R32+BERTAMBAH!P32</f>
        <v>110484979</v>
      </c>
      <c r="R32" s="32">
        <f>'SALDO AWAL'!S32-BERKURANG!S32+BERTAMBAH!Q32</f>
        <v>0</v>
      </c>
      <c r="S32" s="32">
        <f>'SALDO AWAL'!T32-BERKURANG!T32+BERTAMBAH!R32</f>
        <v>0</v>
      </c>
      <c r="T32" s="32">
        <f>'SALDO AWAL'!U32-BERKURANG!U32+BERTAMBAH!S32</f>
        <v>0</v>
      </c>
      <c r="U32" s="297">
        <f>'SALDO AWAL'!V32-BERKURANG!V32+BERTAMBAH!T32</f>
        <v>0</v>
      </c>
      <c r="V32" s="32">
        <f>'SALDO AWAL'!W32-BERKURANG!W32+BERTAMBAH!U32</f>
        <v>0</v>
      </c>
      <c r="W32" s="32">
        <f>'SALDO AWAL'!X32-BERKURANG!X32+BERTAMBAH!V32</f>
        <v>0</v>
      </c>
      <c r="X32" s="319">
        <f t="shared" si="3"/>
        <v>1</v>
      </c>
      <c r="Y32" s="32">
        <f>'SALDO AWAL'!Y32-BERKURANG!Y32+BERTAMBAH!W32</f>
        <v>1</v>
      </c>
      <c r="Z32" s="297">
        <f>'SALDO AWAL'!Z32-BERKURANG!Z32+BERTAMBAH!X32</f>
        <v>115000000</v>
      </c>
      <c r="AA32" s="32">
        <f>'SALDO AWAL'!AA32-BERKURANG!AA32+BERTAMBAH!Y32</f>
        <v>0</v>
      </c>
      <c r="AB32" s="32">
        <f>'SALDO AWAL'!AB32-BERKURANG!AB32+BERTAMBAH!Z32</f>
        <v>0</v>
      </c>
      <c r="AC32" s="33">
        <f t="shared" si="4"/>
        <v>0</v>
      </c>
      <c r="AD32" s="32">
        <f>'SALDO AWAL'!AC32-BERKURANG!AC32+BERTAMBAH!AA32</f>
        <v>0</v>
      </c>
      <c r="AE32" s="32">
        <f>'SALDO AWAL'!AD32-BERKURANG!AD32+BERTAMBAH!AB32</f>
        <v>0</v>
      </c>
      <c r="AF32" s="32">
        <f>'SALDO AWAL'!AE32-BERKURANG!AE32+BERTAMBAH!AC32</f>
        <v>0</v>
      </c>
      <c r="AG32" s="32">
        <f>'SALDO AWAL'!AF32-BERKURANG!AF32+BERTAMBAH!AD32</f>
        <v>0</v>
      </c>
      <c r="AH32" s="32">
        <f>'SALDO AWAL'!AG32-BERKURANG!AG32+BERTAMBAH!AE32</f>
        <v>0</v>
      </c>
      <c r="AI32" s="32">
        <f>'SALDO AWAL'!AH32-BERKURANG!AH32+BERTAMBAH!AF32</f>
        <v>0</v>
      </c>
      <c r="AJ32" s="32">
        <f>'SALDO AWAL'!AI32-BERKURANG!AI32+BERTAMBAH!AG32</f>
        <v>0</v>
      </c>
      <c r="AK32" s="32">
        <f>'SALDO AWAL'!AJ32-BERKURANG!AJ32+BERTAMBAH!AH32</f>
        <v>0</v>
      </c>
      <c r="AL32" s="319">
        <f t="shared" si="5"/>
        <v>1</v>
      </c>
      <c r="AM32" s="32">
        <f>'SALDO AWAL'!AK32-BERKURANG!AK32+BERTAMBAH!AI32</f>
        <v>1</v>
      </c>
      <c r="AN32" s="32">
        <f>'SALDO AWAL'!AL32-BERKURANG!AL32+BERTAMBAH!AJ32</f>
        <v>4346400</v>
      </c>
      <c r="AO32" s="32">
        <f>'SALDO AWAL'!AM32-BERKURANG!AM32+BERTAMBAH!AK32</f>
        <v>0</v>
      </c>
      <c r="AP32" s="32">
        <f>'SALDO AWAL'!AN32-BERKURANG!AN32+BERTAMBAH!AL32</f>
        <v>0</v>
      </c>
      <c r="AQ32" s="32">
        <f>'SALDO AWAL'!AO32-BERKURANG!AO32+BERTAMBAH!AM32</f>
        <v>0</v>
      </c>
      <c r="AR32" s="32">
        <f>'SALDO AWAL'!AP32-BERKURANG!AP32+BERTAMBAH!AN32</f>
        <v>0</v>
      </c>
      <c r="AS32" s="32">
        <f>'SALDO AWAL'!AQ32-BERKURANG!AQ32+BERTAMBAH!AO32</f>
        <v>0</v>
      </c>
      <c r="AT32" s="32">
        <f>'SALDO AWAL'!AR32-BERKURANG!AR32+BERTAMBAH!AP32</f>
        <v>0</v>
      </c>
      <c r="AU32" s="60">
        <f t="shared" si="1"/>
        <v>271</v>
      </c>
      <c r="AV32" s="223">
        <f t="shared" si="2"/>
        <v>1385921262</v>
      </c>
      <c r="AW32" s="13"/>
      <c r="AX32" s="14"/>
    </row>
    <row r="33" spans="1:50" ht="12" customHeight="1" x14ac:dyDescent="0.25">
      <c r="A33" s="10">
        <v>23</v>
      </c>
      <c r="B33" s="16" t="s">
        <v>50</v>
      </c>
      <c r="C33" s="32">
        <f>'SALDO AWAL'!E33-BERKURANG!E33+BERTAMBAH!C33</f>
        <v>1</v>
      </c>
      <c r="D33" s="32">
        <f>'SALDO AWAL'!F33-BERKURANG!F33+BERTAMBAH!D33</f>
        <v>261100000</v>
      </c>
      <c r="E33" s="319">
        <f t="shared" si="0"/>
        <v>500</v>
      </c>
      <c r="F33" s="32">
        <f>'SALDO AWAL'!G33-BERKURANG!G33+BERTAMBAH!E33</f>
        <v>0</v>
      </c>
      <c r="G33" s="32">
        <f>'SALDO AWAL'!H33-BERKURANG!H33+BERTAMBAH!F33</f>
        <v>0</v>
      </c>
      <c r="H33" s="32">
        <f>'SALDO AWAL'!I33-BERKURANG!I33+BERTAMBAH!G33</f>
        <v>21</v>
      </c>
      <c r="I33" s="32">
        <f>'SALDO AWAL'!J33-BERKURANG!J33+BERTAMBAH!H33</f>
        <v>913358167</v>
      </c>
      <c r="J33" s="32">
        <f>'SALDO AWAL'!K33-BERKURANG!K33+BERTAMBAH!I33</f>
        <v>5</v>
      </c>
      <c r="K33" s="32">
        <f>'SALDO AWAL'!L33-BERKURANG!L33+BERTAMBAH!J33</f>
        <v>4174000</v>
      </c>
      <c r="L33" s="32">
        <f>'SALDO AWAL'!M33-BERKURANG!M33+BERTAMBAH!K33</f>
        <v>0</v>
      </c>
      <c r="M33" s="32">
        <f>'SALDO AWAL'!N33-BERKURANG!N33+BERTAMBAH!L33</f>
        <v>0</v>
      </c>
      <c r="N33" s="32">
        <f>'SALDO AWAL'!O33-BERKURANG!O33+BERTAMBAH!M33</f>
        <v>455</v>
      </c>
      <c r="O33" s="297">
        <f>'SALDO AWAL'!P33-BERKURANG!P33+BERTAMBAH!N33</f>
        <v>686956250</v>
      </c>
      <c r="P33" s="32">
        <f>'SALDO AWAL'!Q33-BERKURANG!Q33+BERTAMBAH!O33</f>
        <v>19</v>
      </c>
      <c r="Q33" s="32">
        <f>'SALDO AWAL'!R33-BERKURANG!R33+BERTAMBAH!P33</f>
        <v>96389500</v>
      </c>
      <c r="R33" s="32">
        <f>'SALDO AWAL'!S33-BERKURANG!S33+BERTAMBAH!Q33</f>
        <v>0</v>
      </c>
      <c r="S33" s="32">
        <f>'SALDO AWAL'!T33-BERKURANG!T33+BERTAMBAH!R33</f>
        <v>0</v>
      </c>
      <c r="T33" s="32">
        <f>'SALDO AWAL'!U33-BERKURANG!U33+BERTAMBAH!S33</f>
        <v>0</v>
      </c>
      <c r="U33" s="297">
        <f>'SALDO AWAL'!V33-BERKURANG!V33+BERTAMBAH!T33</f>
        <v>0</v>
      </c>
      <c r="V33" s="32">
        <f>'SALDO AWAL'!W33-BERKURANG!W33+BERTAMBAH!U33</f>
        <v>0</v>
      </c>
      <c r="W33" s="32">
        <f>'SALDO AWAL'!X33-BERKURANG!X33+BERTAMBAH!V33</f>
        <v>0</v>
      </c>
      <c r="X33" s="319">
        <f t="shared" si="3"/>
        <v>3</v>
      </c>
      <c r="Y33" s="32">
        <f>'SALDO AWAL'!Y33-BERKURANG!Y33+BERTAMBAH!W33</f>
        <v>3</v>
      </c>
      <c r="Z33" s="297">
        <f>'SALDO AWAL'!Z33-BERKURANG!Z33+BERTAMBAH!X33</f>
        <v>268877400</v>
      </c>
      <c r="AA33" s="32">
        <f>'SALDO AWAL'!AA33-BERKURANG!AA33+BERTAMBAH!Y33</f>
        <v>0</v>
      </c>
      <c r="AB33" s="32">
        <f>'SALDO AWAL'!AB33-BERKURANG!AB33+BERTAMBAH!Z33</f>
        <v>0</v>
      </c>
      <c r="AC33" s="33">
        <f t="shared" si="4"/>
        <v>0</v>
      </c>
      <c r="AD33" s="32">
        <f>'SALDO AWAL'!AC33-BERKURANG!AC33+BERTAMBAH!AA33</f>
        <v>0</v>
      </c>
      <c r="AE33" s="32">
        <f>'SALDO AWAL'!AD33-BERKURANG!AD33+BERTAMBAH!AB33</f>
        <v>0</v>
      </c>
      <c r="AF33" s="32">
        <f>'SALDO AWAL'!AE33-BERKURANG!AE33+BERTAMBAH!AC33</f>
        <v>0</v>
      </c>
      <c r="AG33" s="32">
        <f>'SALDO AWAL'!AF33-BERKURANG!AF33+BERTAMBAH!AD33</f>
        <v>0</v>
      </c>
      <c r="AH33" s="32">
        <f>'SALDO AWAL'!AG33-BERKURANG!AG33+BERTAMBAH!AE33</f>
        <v>0</v>
      </c>
      <c r="AI33" s="32">
        <f>'SALDO AWAL'!AH33-BERKURANG!AH33+BERTAMBAH!AF33</f>
        <v>0</v>
      </c>
      <c r="AJ33" s="32">
        <f>'SALDO AWAL'!AI33-BERKURANG!AI33+BERTAMBAH!AG33</f>
        <v>0</v>
      </c>
      <c r="AK33" s="32">
        <f>'SALDO AWAL'!AJ33-BERKURANG!AJ33+BERTAMBAH!AH33</f>
        <v>0</v>
      </c>
      <c r="AL33" s="319">
        <f t="shared" si="5"/>
        <v>0</v>
      </c>
      <c r="AM33" s="32">
        <f>'SALDO AWAL'!AK33-BERKURANG!AK33+BERTAMBAH!AI33</f>
        <v>0</v>
      </c>
      <c r="AN33" s="32">
        <f>'SALDO AWAL'!AL33-BERKURANG!AL33+BERTAMBAH!AJ33</f>
        <v>0</v>
      </c>
      <c r="AO33" s="32">
        <f>'SALDO AWAL'!AM33-BERKURANG!AM33+BERTAMBAH!AK33</f>
        <v>0</v>
      </c>
      <c r="AP33" s="32">
        <f>'SALDO AWAL'!AN33-BERKURANG!AN33+BERTAMBAH!AL33</f>
        <v>0</v>
      </c>
      <c r="AQ33" s="32">
        <f>'SALDO AWAL'!AO33-BERKURANG!AO33+BERTAMBAH!AM33</f>
        <v>0</v>
      </c>
      <c r="AR33" s="32">
        <f>'SALDO AWAL'!AP33-BERKURANG!AP33+BERTAMBAH!AN33</f>
        <v>0</v>
      </c>
      <c r="AS33" s="32">
        <f>'SALDO AWAL'!AQ33-BERKURANG!AQ33+BERTAMBAH!AO33</f>
        <v>0</v>
      </c>
      <c r="AT33" s="32">
        <f>'SALDO AWAL'!AR33-BERKURANG!AR33+BERTAMBAH!AP33</f>
        <v>0</v>
      </c>
      <c r="AU33" s="60">
        <f t="shared" si="1"/>
        <v>504</v>
      </c>
      <c r="AV33" s="223">
        <f t="shared" si="2"/>
        <v>2230855317</v>
      </c>
      <c r="AW33" s="13"/>
      <c r="AX33" s="14"/>
    </row>
    <row r="34" spans="1:50" ht="12" customHeight="1" x14ac:dyDescent="0.25">
      <c r="A34" s="10">
        <v>24</v>
      </c>
      <c r="B34" s="68" t="s">
        <v>51</v>
      </c>
      <c r="C34" s="32">
        <f>'SALDO AWAL'!E34-BERKURANG!E34+BERTAMBAH!C34</f>
        <v>1</v>
      </c>
      <c r="D34" s="32">
        <f>'SALDO AWAL'!F34-BERKURANG!F34+BERTAMBAH!D34</f>
        <v>493250000</v>
      </c>
      <c r="E34" s="319">
        <f t="shared" si="0"/>
        <v>848</v>
      </c>
      <c r="F34" s="32">
        <f>'SALDO AWAL'!G34-BERKURANG!G34+BERTAMBAH!E34</f>
        <v>0</v>
      </c>
      <c r="G34" s="32">
        <f>'SALDO AWAL'!H34-BERKURANG!H34+BERTAMBAH!F34</f>
        <v>0</v>
      </c>
      <c r="H34" s="32">
        <f>'SALDO AWAL'!I34-BERKURANG!I34+BERTAMBAH!G34</f>
        <v>18</v>
      </c>
      <c r="I34" s="32">
        <f>'SALDO AWAL'!J34-BERKURANG!J34+BERTAMBAH!H34</f>
        <v>593597794</v>
      </c>
      <c r="J34" s="32">
        <f>'SALDO AWAL'!K34-BERKURANG!K34+BERTAMBAH!I34</f>
        <v>0</v>
      </c>
      <c r="K34" s="32">
        <f>'SALDO AWAL'!L34-BERKURANG!L34+BERTAMBAH!J34</f>
        <v>0</v>
      </c>
      <c r="L34" s="32">
        <f>'SALDO AWAL'!M34-BERKURANG!M34+BERTAMBAH!K34</f>
        <v>0</v>
      </c>
      <c r="M34" s="32">
        <f>'SALDO AWAL'!N34-BERKURANG!N34+BERTAMBAH!L34</f>
        <v>0</v>
      </c>
      <c r="N34" s="32">
        <f>'SALDO AWAL'!O34-BERKURANG!O34+BERTAMBAH!M34</f>
        <v>790</v>
      </c>
      <c r="O34" s="297">
        <f>'SALDO AWAL'!P34-BERKURANG!P34+BERTAMBAH!N34</f>
        <v>1716347200</v>
      </c>
      <c r="P34" s="32">
        <f>'SALDO AWAL'!Q34-BERKURANG!Q34+BERTAMBAH!O34</f>
        <v>40</v>
      </c>
      <c r="Q34" s="32">
        <f>'SALDO AWAL'!R34-BERKURANG!R34+BERTAMBAH!P34</f>
        <v>221352500</v>
      </c>
      <c r="R34" s="32">
        <f>'SALDO AWAL'!S34-BERKURANG!S34+BERTAMBAH!Q34</f>
        <v>0</v>
      </c>
      <c r="S34" s="32">
        <f>'SALDO AWAL'!T34-BERKURANG!T34+BERTAMBAH!R34</f>
        <v>0</v>
      </c>
      <c r="T34" s="32">
        <f>'SALDO AWAL'!U34-BERKURANG!U34+BERTAMBAH!S34</f>
        <v>0</v>
      </c>
      <c r="U34" s="297">
        <f>'SALDO AWAL'!V34-BERKURANG!V34+BERTAMBAH!T34</f>
        <v>0</v>
      </c>
      <c r="V34" s="32">
        <f>'SALDO AWAL'!W34-BERKURANG!W34+BERTAMBAH!U34</f>
        <v>0</v>
      </c>
      <c r="W34" s="32">
        <f>'SALDO AWAL'!X34-BERKURANG!X34+BERTAMBAH!V34</f>
        <v>0</v>
      </c>
      <c r="X34" s="319">
        <f t="shared" si="3"/>
        <v>8</v>
      </c>
      <c r="Y34" s="32">
        <f>'SALDO AWAL'!Y34-BERKURANG!Y34+BERTAMBAH!W34</f>
        <v>8</v>
      </c>
      <c r="Z34" s="297">
        <f>'SALDO AWAL'!Z34-BERKURANG!Z34+BERTAMBAH!X34</f>
        <v>1813207200</v>
      </c>
      <c r="AA34" s="32">
        <f>'SALDO AWAL'!AA34-BERKURANG!AA34+BERTAMBAH!Y34</f>
        <v>0</v>
      </c>
      <c r="AB34" s="32">
        <f>'SALDO AWAL'!AB34-BERKURANG!AB34+BERTAMBAH!Z34</f>
        <v>0</v>
      </c>
      <c r="AC34" s="33">
        <f t="shared" si="4"/>
        <v>2</v>
      </c>
      <c r="AD34" s="32">
        <f>'SALDO AWAL'!AC34-BERKURANG!AC34+BERTAMBAH!AA34</f>
        <v>0</v>
      </c>
      <c r="AE34" s="32">
        <f>'SALDO AWAL'!AD34-BERKURANG!AD34+BERTAMBAH!AB34</f>
        <v>0</v>
      </c>
      <c r="AF34" s="32">
        <f>'SALDO AWAL'!AE34-BERKURANG!AE34+BERTAMBAH!AC34</f>
        <v>1</v>
      </c>
      <c r="AG34" s="32">
        <f>'SALDO AWAL'!AF34-BERKURANG!AF34+BERTAMBAH!AD34</f>
        <v>850000</v>
      </c>
      <c r="AH34" s="32">
        <f>'SALDO AWAL'!AG34-BERKURANG!AG34+BERTAMBAH!AE34</f>
        <v>1</v>
      </c>
      <c r="AI34" s="32">
        <f>'SALDO AWAL'!AH34-BERKURANG!AH34+BERTAMBAH!AF34</f>
        <v>56862600</v>
      </c>
      <c r="AJ34" s="32">
        <f>'SALDO AWAL'!AI34-BERKURANG!AI34+BERTAMBAH!AG34</f>
        <v>0</v>
      </c>
      <c r="AK34" s="32">
        <f>'SALDO AWAL'!AJ34-BERKURANG!AJ34+BERTAMBAH!AH34</f>
        <v>0</v>
      </c>
      <c r="AL34" s="319">
        <f t="shared" si="5"/>
        <v>3</v>
      </c>
      <c r="AM34" s="32">
        <f>'SALDO AWAL'!AK34-BERKURANG!AK34+BERTAMBAH!AI34</f>
        <v>0</v>
      </c>
      <c r="AN34" s="32">
        <f>'SALDO AWAL'!AL34-BERKURANG!AL34+BERTAMBAH!AJ34</f>
        <v>0</v>
      </c>
      <c r="AO34" s="32">
        <f>'SALDO AWAL'!AM34-BERKURANG!AM34+BERTAMBAH!AK34</f>
        <v>2</v>
      </c>
      <c r="AP34" s="32">
        <f>'SALDO AWAL'!AN34-BERKURANG!AN34+BERTAMBAH!AL34</f>
        <v>38640000</v>
      </c>
      <c r="AQ34" s="32">
        <f>'SALDO AWAL'!AO34-BERKURANG!AO34+BERTAMBAH!AM34</f>
        <v>1</v>
      </c>
      <c r="AR34" s="32">
        <f>'SALDO AWAL'!AP34-BERKURANG!AP34+BERTAMBAH!AN34</f>
        <v>1000000</v>
      </c>
      <c r="AS34" s="32">
        <f>'SALDO AWAL'!AQ34-BERKURANG!AQ34+BERTAMBAH!AO34</f>
        <v>0</v>
      </c>
      <c r="AT34" s="32">
        <f>'SALDO AWAL'!AR34-BERKURANG!AR34+BERTAMBAH!AP34</f>
        <v>0</v>
      </c>
      <c r="AU34" s="60">
        <f t="shared" si="1"/>
        <v>862</v>
      </c>
      <c r="AV34" s="223">
        <f t="shared" si="2"/>
        <v>4935107294</v>
      </c>
      <c r="AW34" s="13"/>
      <c r="AX34" s="14"/>
    </row>
    <row r="35" spans="1:50" ht="12" customHeight="1" x14ac:dyDescent="0.25">
      <c r="A35" s="10">
        <v>25</v>
      </c>
      <c r="B35" s="68" t="s">
        <v>52</v>
      </c>
      <c r="C35" s="32">
        <f>'SALDO AWAL'!E35-BERKURANG!E35+BERTAMBAH!C35</f>
        <v>1</v>
      </c>
      <c r="D35" s="32">
        <f>'SALDO AWAL'!F35-BERKURANG!F35+BERTAMBAH!D35</f>
        <v>375000000</v>
      </c>
      <c r="E35" s="319">
        <f t="shared" si="0"/>
        <v>428</v>
      </c>
      <c r="F35" s="32">
        <f>'SALDO AWAL'!G35-BERKURANG!G35+BERTAMBAH!E35</f>
        <v>2</v>
      </c>
      <c r="G35" s="32">
        <f>'SALDO AWAL'!H35-BERKURANG!H35+BERTAMBAH!F35</f>
        <v>18805000</v>
      </c>
      <c r="H35" s="32">
        <f>'SALDO AWAL'!I35-BERKURANG!I35+BERTAMBAH!G35</f>
        <v>14</v>
      </c>
      <c r="I35" s="32">
        <f>'SALDO AWAL'!J35-BERKURANG!J35+BERTAMBAH!H35</f>
        <v>647343000</v>
      </c>
      <c r="J35" s="32">
        <f>'SALDO AWAL'!K35-BERKURANG!K35+BERTAMBAH!I35</f>
        <v>1</v>
      </c>
      <c r="K35" s="32">
        <f>'SALDO AWAL'!L35-BERKURANG!L35+BERTAMBAH!J35</f>
        <v>7370000</v>
      </c>
      <c r="L35" s="32">
        <f>'SALDO AWAL'!M35-BERKURANG!M35+BERTAMBAH!K35</f>
        <v>1</v>
      </c>
      <c r="M35" s="32">
        <f>'SALDO AWAL'!N35-BERKURANG!N35+BERTAMBAH!L35</f>
        <v>2500000</v>
      </c>
      <c r="N35" s="32">
        <f>'SALDO AWAL'!O35-BERKURANG!O35+BERTAMBAH!M35</f>
        <v>383</v>
      </c>
      <c r="O35" s="297">
        <f>'SALDO AWAL'!P35-BERKURANG!P35+BERTAMBAH!N35</f>
        <v>1115285747</v>
      </c>
      <c r="P35" s="32">
        <f>'SALDO AWAL'!Q35-BERKURANG!Q35+BERTAMBAH!O35</f>
        <v>27</v>
      </c>
      <c r="Q35" s="32">
        <f>'SALDO AWAL'!R35-BERKURANG!R35+BERTAMBAH!P35</f>
        <v>70450000</v>
      </c>
      <c r="R35" s="32">
        <f>'SALDO AWAL'!S35-BERKURANG!S35+BERTAMBAH!Q35</f>
        <v>0</v>
      </c>
      <c r="S35" s="32">
        <f>'SALDO AWAL'!T35-BERKURANG!T35+BERTAMBAH!R35</f>
        <v>0</v>
      </c>
      <c r="T35" s="32">
        <f>'SALDO AWAL'!U35-BERKURANG!U35+BERTAMBAH!S35</f>
        <v>0</v>
      </c>
      <c r="U35" s="297">
        <f>'SALDO AWAL'!V35-BERKURANG!V35+BERTAMBAH!T35</f>
        <v>0</v>
      </c>
      <c r="V35" s="32">
        <f>'SALDO AWAL'!W35-BERKURANG!W35+BERTAMBAH!U35</f>
        <v>0</v>
      </c>
      <c r="W35" s="32">
        <f>'SALDO AWAL'!X35-BERKURANG!X35+BERTAMBAH!V35</f>
        <v>0</v>
      </c>
      <c r="X35" s="319">
        <f t="shared" si="3"/>
        <v>3</v>
      </c>
      <c r="Y35" s="32">
        <f>'SALDO AWAL'!Y35-BERKURANG!Y35+BERTAMBAH!W35</f>
        <v>3</v>
      </c>
      <c r="Z35" s="297">
        <f>'SALDO AWAL'!Z35-BERKURANG!Z35+BERTAMBAH!X35</f>
        <v>178500000</v>
      </c>
      <c r="AA35" s="32">
        <f>'SALDO AWAL'!AA35-BERKURANG!AA35+BERTAMBAH!Y35</f>
        <v>0</v>
      </c>
      <c r="AB35" s="32">
        <f>'SALDO AWAL'!AB35-BERKURANG!AB35+BERTAMBAH!Z35</f>
        <v>0</v>
      </c>
      <c r="AC35" s="33">
        <f t="shared" si="4"/>
        <v>4</v>
      </c>
      <c r="AD35" s="32">
        <f>'SALDO AWAL'!AC35-BERKURANG!AC35+BERTAMBAH!AA35</f>
        <v>0</v>
      </c>
      <c r="AE35" s="32">
        <f>'SALDO AWAL'!AD35-BERKURANG!AD35+BERTAMBAH!AB35</f>
        <v>0</v>
      </c>
      <c r="AF35" s="32">
        <f>'SALDO AWAL'!AE35-BERKURANG!AE35+BERTAMBAH!AC35</f>
        <v>0</v>
      </c>
      <c r="AG35" s="32">
        <f>'SALDO AWAL'!AF35-BERKURANG!AF35+BERTAMBAH!AD35</f>
        <v>0</v>
      </c>
      <c r="AH35" s="32">
        <f>'SALDO AWAL'!AG35-BERKURANG!AG35+BERTAMBAH!AE35</f>
        <v>4</v>
      </c>
      <c r="AI35" s="32">
        <f>'SALDO AWAL'!AH35-BERKURANG!AH35+BERTAMBAH!AF35</f>
        <v>15300000</v>
      </c>
      <c r="AJ35" s="32">
        <f>'SALDO AWAL'!AI35-BERKURANG!AI35+BERTAMBAH!AG35</f>
        <v>0</v>
      </c>
      <c r="AK35" s="32">
        <f>'SALDO AWAL'!AJ35-BERKURANG!AJ35+BERTAMBAH!AH35</f>
        <v>0</v>
      </c>
      <c r="AL35" s="319">
        <f t="shared" si="5"/>
        <v>0</v>
      </c>
      <c r="AM35" s="32">
        <f>'SALDO AWAL'!AK35-BERKURANG!AK35+BERTAMBAH!AI35</f>
        <v>0</v>
      </c>
      <c r="AN35" s="32">
        <f>'SALDO AWAL'!AL35-BERKURANG!AL35+BERTAMBAH!AJ35</f>
        <v>0</v>
      </c>
      <c r="AO35" s="32">
        <f>'SALDO AWAL'!AM35-BERKURANG!AM35+BERTAMBAH!AK35</f>
        <v>0</v>
      </c>
      <c r="AP35" s="32">
        <f>'SALDO AWAL'!AN35-BERKURANG!AN35+BERTAMBAH!AL35</f>
        <v>0</v>
      </c>
      <c r="AQ35" s="32">
        <f>'SALDO AWAL'!AO35-BERKURANG!AO35+BERTAMBAH!AM35</f>
        <v>0</v>
      </c>
      <c r="AR35" s="32">
        <f>'SALDO AWAL'!AP35-BERKURANG!AP35+BERTAMBAH!AN35</f>
        <v>0</v>
      </c>
      <c r="AS35" s="32">
        <f>'SALDO AWAL'!AQ35-BERKURANG!AQ35+BERTAMBAH!AO35</f>
        <v>0</v>
      </c>
      <c r="AT35" s="32">
        <f>'SALDO AWAL'!AR35-BERKURANG!AR35+BERTAMBAH!AP35</f>
        <v>0</v>
      </c>
      <c r="AU35" s="60">
        <v>395</v>
      </c>
      <c r="AV35" s="223">
        <f t="shared" ref="AV35:AV58" si="6">D35+G35+I35+K35+M35+O35+Q35+S35+U35+W35+Z35+AB35+AE35+AG35+AI35+AK35+AN35+AP35+AR35+AT35</f>
        <v>2430553747</v>
      </c>
      <c r="AW35" s="221"/>
      <c r="AX35" s="14"/>
    </row>
    <row r="36" spans="1:50" ht="12" customHeight="1" x14ac:dyDescent="0.25">
      <c r="A36" s="10">
        <v>26</v>
      </c>
      <c r="B36" s="69" t="s">
        <v>53</v>
      </c>
      <c r="C36" s="32">
        <f>'SALDO AWAL'!E36-BERKURANG!E36+BERTAMBAH!C36</f>
        <v>159</v>
      </c>
      <c r="D36" s="32">
        <f>'SALDO AWAL'!F36-BERKURANG!F36+BERTAMBAH!D36</f>
        <v>36220662178</v>
      </c>
      <c r="E36" s="319">
        <f t="shared" si="0"/>
        <v>1243</v>
      </c>
      <c r="F36" s="32">
        <f>'SALDO AWAL'!G36-BERKURANG!G36+BERTAMBAH!E36</f>
        <v>1</v>
      </c>
      <c r="G36" s="32">
        <f>'SALDO AWAL'!H36-BERKURANG!H36+BERTAMBAH!F36</f>
        <v>7419500</v>
      </c>
      <c r="H36" s="32">
        <f>'SALDO AWAL'!I36-BERKURANG!I36+BERTAMBAH!G36</f>
        <v>61</v>
      </c>
      <c r="I36" s="32">
        <f>'SALDO AWAL'!J36-BERKURANG!J36+BERTAMBAH!H36</f>
        <v>1020255155</v>
      </c>
      <c r="J36" s="32">
        <f>'SALDO AWAL'!K36-BERKURANG!K36+BERTAMBAH!I36</f>
        <v>0</v>
      </c>
      <c r="K36" s="32">
        <f>'SALDO AWAL'!L36-BERKURANG!L36+BERTAMBAH!J36</f>
        <v>0</v>
      </c>
      <c r="L36" s="32">
        <f>'SALDO AWAL'!M36-BERKURANG!M36+BERTAMBAH!K36</f>
        <v>1</v>
      </c>
      <c r="M36" s="32">
        <f>'SALDO AWAL'!N36-BERKURANG!N36+BERTAMBAH!L36</f>
        <v>6998200</v>
      </c>
      <c r="N36" s="32">
        <f>'SALDO AWAL'!O36-BERKURANG!O36+BERTAMBAH!M36</f>
        <v>1133</v>
      </c>
      <c r="O36" s="297">
        <f>'SALDO AWAL'!P36-BERKURANG!P36+BERTAMBAH!N36</f>
        <v>999322725</v>
      </c>
      <c r="P36" s="32">
        <f>'SALDO AWAL'!Q36-BERKURANG!Q36+BERTAMBAH!O36</f>
        <v>47</v>
      </c>
      <c r="Q36" s="32">
        <f>'SALDO AWAL'!R36-BERKURANG!R36+BERTAMBAH!P36</f>
        <v>179708700</v>
      </c>
      <c r="R36" s="32">
        <f>'SALDO AWAL'!S36-BERKURANG!S36+BERTAMBAH!Q36</f>
        <v>0</v>
      </c>
      <c r="S36" s="32">
        <f>'SALDO AWAL'!T36-BERKURANG!T36+BERTAMBAH!R36</f>
        <v>0</v>
      </c>
      <c r="T36" s="32">
        <f>'SALDO AWAL'!U36-BERKURANG!U36+BERTAMBAH!S36</f>
        <v>0</v>
      </c>
      <c r="U36" s="297">
        <f>'SALDO AWAL'!V36-BERKURANG!V36+BERTAMBAH!T36</f>
        <v>0</v>
      </c>
      <c r="V36" s="32">
        <f>'SALDO AWAL'!W36-BERKURANG!W36+BERTAMBAH!U36</f>
        <v>0</v>
      </c>
      <c r="W36" s="32">
        <f>'SALDO AWAL'!X36-BERKURANG!X36+BERTAMBAH!V36</f>
        <v>0</v>
      </c>
      <c r="X36" s="319">
        <f t="shared" si="3"/>
        <v>27</v>
      </c>
      <c r="Y36" s="32">
        <f>'SALDO AWAL'!Y36-BERKURANG!Y36+BERTAMBAH!W36</f>
        <v>26</v>
      </c>
      <c r="Z36" s="297">
        <f>'SALDO AWAL'!Z36-BERKURANG!Z36+BERTAMBAH!X36</f>
        <v>3753253124</v>
      </c>
      <c r="AA36" s="32">
        <f>'SALDO AWAL'!AA36-BERKURANG!AA36+BERTAMBAH!Y36</f>
        <v>1</v>
      </c>
      <c r="AB36" s="32">
        <f>'SALDO AWAL'!AB36-BERKURANG!AB36+BERTAMBAH!Z36</f>
        <v>159797000</v>
      </c>
      <c r="AC36" s="33">
        <f t="shared" si="4"/>
        <v>69</v>
      </c>
      <c r="AD36" s="32">
        <f>'SALDO AWAL'!AC36-BERKURANG!AC36+BERTAMBAH!AA36</f>
        <v>7</v>
      </c>
      <c r="AE36" s="32">
        <f>'SALDO AWAL'!AD36-BERKURANG!AD36+BERTAMBAH!AB36</f>
        <v>389210000</v>
      </c>
      <c r="AF36" s="32">
        <f>'SALDO AWAL'!AE36-BERKURANG!AE36+BERTAMBAH!AC36</f>
        <v>48</v>
      </c>
      <c r="AG36" s="32">
        <f>'SALDO AWAL'!AF36-BERKURANG!AF36+BERTAMBAH!AD36</f>
        <v>730391100</v>
      </c>
      <c r="AH36" s="32">
        <f>'SALDO AWAL'!AG36-BERKURANG!AG36+BERTAMBAH!AE36</f>
        <v>14</v>
      </c>
      <c r="AI36" s="32">
        <f>'SALDO AWAL'!AH36-BERKURANG!AH36+BERTAMBAH!AF36</f>
        <v>28362800</v>
      </c>
      <c r="AJ36" s="32">
        <f>'SALDO AWAL'!AI36-BERKURANG!AI36+BERTAMBAH!AG36</f>
        <v>0</v>
      </c>
      <c r="AK36" s="32">
        <f>'SALDO AWAL'!AJ36-BERKURANG!AJ36+BERTAMBAH!AH36</f>
        <v>0</v>
      </c>
      <c r="AL36" s="319">
        <f t="shared" si="5"/>
        <v>2</v>
      </c>
      <c r="AM36" s="32">
        <f>'SALDO AWAL'!AK36-BERKURANG!AK36+BERTAMBAH!AI36</f>
        <v>0</v>
      </c>
      <c r="AN36" s="32">
        <f>'SALDO AWAL'!AL36-BERKURANG!AL36+BERTAMBAH!AJ36</f>
        <v>0</v>
      </c>
      <c r="AO36" s="32">
        <f>'SALDO AWAL'!AM36-BERKURANG!AM36+BERTAMBAH!AK36</f>
        <v>2</v>
      </c>
      <c r="AP36" s="32">
        <f>'SALDO AWAL'!AN36-BERKURANG!AN36+BERTAMBAH!AL36</f>
        <v>38045000</v>
      </c>
      <c r="AQ36" s="32">
        <f>'SALDO AWAL'!AO36-BERKURANG!AO36+BERTAMBAH!AM36</f>
        <v>0</v>
      </c>
      <c r="AR36" s="32">
        <f>'SALDO AWAL'!AP36-BERKURANG!AP36+BERTAMBAH!AN36</f>
        <v>0</v>
      </c>
      <c r="AS36" s="32">
        <f>'SALDO AWAL'!AQ36-BERKURANG!AQ36+BERTAMBAH!AO36</f>
        <v>0</v>
      </c>
      <c r="AT36" s="32">
        <f>'SALDO AWAL'!AR36-BERKURANG!AR36+BERTAMBAH!AP36</f>
        <v>0</v>
      </c>
      <c r="AU36" s="60">
        <f t="shared" ref="AU36:AU59" si="7">C36+F36+H36+J36+L36+N36+P36+R36+T36+V36+Y36+AA36+AD36+AF36+AH36+AJ36+AM36+AO36+AQ36+AS36</f>
        <v>1500</v>
      </c>
      <c r="AV36" s="223">
        <f t="shared" si="6"/>
        <v>43533425482</v>
      </c>
      <c r="AW36" s="13"/>
      <c r="AX36" s="14"/>
    </row>
    <row r="37" spans="1:50" ht="12" customHeight="1" x14ac:dyDescent="0.25">
      <c r="A37" s="10">
        <v>27</v>
      </c>
      <c r="B37" s="11" t="s">
        <v>54</v>
      </c>
      <c r="C37" s="32">
        <f>'SALDO AWAL'!E37-BERKURANG!E37+BERTAMBAH!C37</f>
        <v>1</v>
      </c>
      <c r="D37" s="32">
        <f>'SALDO AWAL'!F37-BERKURANG!F37+BERTAMBAH!D37</f>
        <v>300000000</v>
      </c>
      <c r="E37" s="319">
        <f t="shared" si="0"/>
        <v>251</v>
      </c>
      <c r="F37" s="32">
        <f>'SALDO AWAL'!G37-BERKURANG!G37+BERTAMBAH!E37</f>
        <v>1</v>
      </c>
      <c r="G37" s="32">
        <f>'SALDO AWAL'!H37-BERKURANG!H37+BERTAMBAH!F37</f>
        <v>7419500</v>
      </c>
      <c r="H37" s="32">
        <f>'SALDO AWAL'!I37-BERKURANG!I37+BERTAMBAH!G37</f>
        <v>46</v>
      </c>
      <c r="I37" s="32">
        <f>'SALDO AWAL'!J37-BERKURANG!J37+BERTAMBAH!H37</f>
        <v>782326817</v>
      </c>
      <c r="J37" s="32">
        <f>'SALDO AWAL'!K37-BERKURANG!K37+BERTAMBAH!I37</f>
        <v>0</v>
      </c>
      <c r="K37" s="32">
        <f>'SALDO AWAL'!L37-BERKURANG!L37+BERTAMBAH!J37</f>
        <v>0</v>
      </c>
      <c r="L37" s="32">
        <f>'SALDO AWAL'!M37-BERKURANG!M37+BERTAMBAH!K37</f>
        <v>1</v>
      </c>
      <c r="M37" s="32">
        <f>'SALDO AWAL'!N37-BERKURANG!N37+BERTAMBAH!L37</f>
        <v>6998200</v>
      </c>
      <c r="N37" s="32">
        <f>'SALDO AWAL'!O37-BERKURANG!O37+BERTAMBAH!M37</f>
        <v>195</v>
      </c>
      <c r="O37" s="297">
        <f>'SALDO AWAL'!P37-BERKURANG!P37+BERTAMBAH!N37</f>
        <v>188641228</v>
      </c>
      <c r="P37" s="32">
        <f>'SALDO AWAL'!Q37-BERKURANG!Q37+BERTAMBAH!O37</f>
        <v>8</v>
      </c>
      <c r="Q37" s="32">
        <f>'SALDO AWAL'!R37-BERKURANG!R37+BERTAMBAH!P37</f>
        <v>41401318</v>
      </c>
      <c r="R37" s="32">
        <f>'SALDO AWAL'!S37-BERKURANG!S37+BERTAMBAH!Q37</f>
        <v>0</v>
      </c>
      <c r="S37" s="32">
        <f>'SALDO AWAL'!T37-BERKURANG!T37+BERTAMBAH!R37</f>
        <v>0</v>
      </c>
      <c r="T37" s="32">
        <f>'SALDO AWAL'!U37-BERKURANG!U37+BERTAMBAH!S37</f>
        <v>0</v>
      </c>
      <c r="U37" s="297">
        <f>'SALDO AWAL'!V37-BERKURANG!V37+BERTAMBAH!T37</f>
        <v>0</v>
      </c>
      <c r="V37" s="32">
        <f>'SALDO AWAL'!W37-BERKURANG!W37+BERTAMBAH!U37</f>
        <v>0</v>
      </c>
      <c r="W37" s="32">
        <f>'SALDO AWAL'!X37-BERKURANG!X37+BERTAMBAH!V37</f>
        <v>0</v>
      </c>
      <c r="X37" s="319">
        <f t="shared" si="3"/>
        <v>3</v>
      </c>
      <c r="Y37" s="32">
        <f>'SALDO AWAL'!Y37-BERKURANG!Y37+BERTAMBAH!W37</f>
        <v>3</v>
      </c>
      <c r="Z37" s="297">
        <f>'SALDO AWAL'!Z37-BERKURANG!Z37+BERTAMBAH!X37</f>
        <v>1120580809</v>
      </c>
      <c r="AA37" s="32">
        <f>'SALDO AWAL'!AA37-BERKURANG!AA37+BERTAMBAH!Y37</f>
        <v>0</v>
      </c>
      <c r="AB37" s="32">
        <f>'SALDO AWAL'!AB37-BERKURANG!AB37+BERTAMBAH!Z37</f>
        <v>0</v>
      </c>
      <c r="AC37" s="33">
        <f t="shared" si="4"/>
        <v>0</v>
      </c>
      <c r="AD37" s="32">
        <f>'SALDO AWAL'!AC37-BERKURANG!AC37+BERTAMBAH!AA37</f>
        <v>0</v>
      </c>
      <c r="AE37" s="32">
        <f>'SALDO AWAL'!AD37-BERKURANG!AD37+BERTAMBAH!AB37</f>
        <v>0</v>
      </c>
      <c r="AF37" s="32">
        <f>'SALDO AWAL'!AE37-BERKURANG!AE37+BERTAMBAH!AC37</f>
        <v>0</v>
      </c>
      <c r="AG37" s="32">
        <f>'SALDO AWAL'!AF37-BERKURANG!AF37+BERTAMBAH!AD37</f>
        <v>0</v>
      </c>
      <c r="AH37" s="32">
        <f>'SALDO AWAL'!AG37-BERKURANG!AG37+BERTAMBAH!AE37</f>
        <v>0</v>
      </c>
      <c r="AI37" s="32">
        <f>'SALDO AWAL'!AH37-BERKURANG!AH37+BERTAMBAH!AF37</f>
        <v>0</v>
      </c>
      <c r="AJ37" s="32">
        <f>'SALDO AWAL'!AI37-BERKURANG!AI37+BERTAMBAH!AG37</f>
        <v>0</v>
      </c>
      <c r="AK37" s="32">
        <f>'SALDO AWAL'!AJ37-BERKURANG!AJ37+BERTAMBAH!AH37</f>
        <v>0</v>
      </c>
      <c r="AL37" s="319">
        <f t="shared" si="5"/>
        <v>0</v>
      </c>
      <c r="AM37" s="32">
        <f>'SALDO AWAL'!AK37-BERKURANG!AK37+BERTAMBAH!AI37</f>
        <v>0</v>
      </c>
      <c r="AN37" s="32">
        <f>'SALDO AWAL'!AL37-BERKURANG!AL37+BERTAMBAH!AJ37</f>
        <v>0</v>
      </c>
      <c r="AO37" s="32">
        <f>'SALDO AWAL'!AM37-BERKURANG!AM37+BERTAMBAH!AK37</f>
        <v>0</v>
      </c>
      <c r="AP37" s="32">
        <f>'SALDO AWAL'!AN37-BERKURANG!AN37+BERTAMBAH!AL37</f>
        <v>0</v>
      </c>
      <c r="AQ37" s="32">
        <f>'SALDO AWAL'!AO37-BERKURANG!AO37+BERTAMBAH!AM37</f>
        <v>0</v>
      </c>
      <c r="AR37" s="32">
        <f>'SALDO AWAL'!AP37-BERKURANG!AP37+BERTAMBAH!AN37</f>
        <v>0</v>
      </c>
      <c r="AS37" s="32">
        <f>'SALDO AWAL'!AQ37-BERKURANG!AQ37+BERTAMBAH!AO37</f>
        <v>0</v>
      </c>
      <c r="AT37" s="32">
        <f>'SALDO AWAL'!AR37-BERKURANG!AR37+BERTAMBAH!AP37</f>
        <v>0</v>
      </c>
      <c r="AU37" s="60">
        <f t="shared" si="7"/>
        <v>255</v>
      </c>
      <c r="AV37" s="223">
        <f t="shared" si="6"/>
        <v>2447367872</v>
      </c>
      <c r="AW37" s="13"/>
      <c r="AX37" s="14"/>
    </row>
    <row r="38" spans="1:50" ht="12" customHeight="1" x14ac:dyDescent="0.25">
      <c r="A38" s="10">
        <v>28</v>
      </c>
      <c r="B38" s="11" t="s">
        <v>55</v>
      </c>
      <c r="C38" s="32">
        <f>'SALDO AWAL'!E38-BERKURANG!E38+BERTAMBAH!C38</f>
        <v>1</v>
      </c>
      <c r="D38" s="32">
        <f>'SALDO AWAL'!F38-BERKURANG!F38+BERTAMBAH!D38</f>
        <v>354100000</v>
      </c>
      <c r="E38" s="319">
        <f t="shared" si="0"/>
        <v>289</v>
      </c>
      <c r="F38" s="32">
        <f>'SALDO AWAL'!G38-BERKURANG!G38+BERTAMBAH!E38</f>
        <v>1</v>
      </c>
      <c r="G38" s="32">
        <f>'SALDO AWAL'!H38-BERKURANG!H38+BERTAMBAH!F38</f>
        <v>7419500</v>
      </c>
      <c r="H38" s="32">
        <f>'SALDO AWAL'!I38-BERKURANG!I38+BERTAMBAH!G38</f>
        <v>40</v>
      </c>
      <c r="I38" s="32">
        <f>'SALDO AWAL'!J38-BERKURANG!J38+BERTAMBAH!H38</f>
        <v>705873355</v>
      </c>
      <c r="J38" s="32">
        <f>'SALDO AWAL'!K38-BERKURANG!K38+BERTAMBAH!I38</f>
        <v>0</v>
      </c>
      <c r="K38" s="32">
        <f>'SALDO AWAL'!L38-BERKURANG!L38+BERTAMBAH!J38</f>
        <v>0</v>
      </c>
      <c r="L38" s="32">
        <f>'SALDO AWAL'!M38-BERKURANG!M38+BERTAMBAH!K38</f>
        <v>1</v>
      </c>
      <c r="M38" s="32">
        <f>'SALDO AWAL'!N38-BERKURANG!N38+BERTAMBAH!L38</f>
        <v>6998200</v>
      </c>
      <c r="N38" s="32">
        <f>'SALDO AWAL'!O38-BERKURANG!O38+BERTAMBAH!M38</f>
        <v>242</v>
      </c>
      <c r="O38" s="297">
        <f>'SALDO AWAL'!P38-BERKURANG!P38+BERTAMBAH!N38</f>
        <v>226281908.33000001</v>
      </c>
      <c r="P38" s="32">
        <f>'SALDO AWAL'!Q38-BERKURANG!Q38+BERTAMBAH!O38</f>
        <v>5</v>
      </c>
      <c r="Q38" s="32">
        <f>'SALDO AWAL'!R38-BERKURANG!R38+BERTAMBAH!P38</f>
        <v>57127125</v>
      </c>
      <c r="R38" s="32">
        <f>'SALDO AWAL'!S38-BERKURANG!S38+BERTAMBAH!Q38</f>
        <v>0</v>
      </c>
      <c r="S38" s="32">
        <f>'SALDO AWAL'!T38-BERKURANG!T38+BERTAMBAH!R38</f>
        <v>0</v>
      </c>
      <c r="T38" s="32">
        <f>'SALDO AWAL'!U38-BERKURANG!U38+BERTAMBAH!S38</f>
        <v>0</v>
      </c>
      <c r="U38" s="297">
        <f>'SALDO AWAL'!V38-BERKURANG!V38+BERTAMBAH!T38</f>
        <v>0</v>
      </c>
      <c r="V38" s="32">
        <f>'SALDO AWAL'!W38-BERKURANG!W38+BERTAMBAH!U38</f>
        <v>0</v>
      </c>
      <c r="W38" s="32">
        <f>'SALDO AWAL'!X38-BERKURANG!X38+BERTAMBAH!V38</f>
        <v>0</v>
      </c>
      <c r="X38" s="319">
        <f t="shared" si="3"/>
        <v>5</v>
      </c>
      <c r="Y38" s="32">
        <f>'SALDO AWAL'!Y38-BERKURANG!Y38+BERTAMBAH!W38</f>
        <v>5</v>
      </c>
      <c r="Z38" s="297">
        <f>'SALDO AWAL'!Z38-BERKURANG!Z38+BERTAMBAH!X38</f>
        <v>1083560450</v>
      </c>
      <c r="AA38" s="32">
        <f>'SALDO AWAL'!AA38-BERKURANG!AA38+BERTAMBAH!Y38</f>
        <v>0</v>
      </c>
      <c r="AB38" s="32">
        <f>'SALDO AWAL'!AB38-BERKURANG!AB38+BERTAMBAH!Z38</f>
        <v>0</v>
      </c>
      <c r="AC38" s="33">
        <f t="shared" si="4"/>
        <v>0</v>
      </c>
      <c r="AD38" s="32">
        <f>'SALDO AWAL'!AC38-BERKURANG!AC38+BERTAMBAH!AA38</f>
        <v>0</v>
      </c>
      <c r="AE38" s="32">
        <f>'SALDO AWAL'!AD38-BERKURANG!AD38+BERTAMBAH!AB38</f>
        <v>0</v>
      </c>
      <c r="AF38" s="32">
        <f>'SALDO AWAL'!AE38-BERKURANG!AE38+BERTAMBAH!AC38</f>
        <v>0</v>
      </c>
      <c r="AG38" s="32">
        <f>'SALDO AWAL'!AF38-BERKURANG!AF38+BERTAMBAH!AD38</f>
        <v>0</v>
      </c>
      <c r="AH38" s="32">
        <f>'SALDO AWAL'!AG38-BERKURANG!AG38+BERTAMBAH!AE38</f>
        <v>0</v>
      </c>
      <c r="AI38" s="32">
        <f>'SALDO AWAL'!AH38-BERKURANG!AH38+BERTAMBAH!AF38</f>
        <v>0</v>
      </c>
      <c r="AJ38" s="32">
        <f>'SALDO AWAL'!AI38-BERKURANG!AI38+BERTAMBAH!AG38</f>
        <v>0</v>
      </c>
      <c r="AK38" s="32">
        <f>'SALDO AWAL'!AJ38-BERKURANG!AJ38+BERTAMBAH!AH38</f>
        <v>0</v>
      </c>
      <c r="AL38" s="319">
        <f t="shared" si="5"/>
        <v>0</v>
      </c>
      <c r="AM38" s="32">
        <f>'SALDO AWAL'!AK38-BERKURANG!AK38+BERTAMBAH!AI38</f>
        <v>0</v>
      </c>
      <c r="AN38" s="32">
        <f>'SALDO AWAL'!AL38-BERKURANG!AL38+BERTAMBAH!AJ38</f>
        <v>0</v>
      </c>
      <c r="AO38" s="32">
        <f>'SALDO AWAL'!AM38-BERKURANG!AM38+BERTAMBAH!AK38</f>
        <v>0</v>
      </c>
      <c r="AP38" s="32">
        <f>'SALDO AWAL'!AN38-BERKURANG!AN38+BERTAMBAH!AL38</f>
        <v>0</v>
      </c>
      <c r="AQ38" s="32">
        <f>'SALDO AWAL'!AO38-BERKURANG!AO38+BERTAMBAH!AM38</f>
        <v>0</v>
      </c>
      <c r="AR38" s="32">
        <f>'SALDO AWAL'!AP38-BERKURANG!AP38+BERTAMBAH!AN38</f>
        <v>0</v>
      </c>
      <c r="AS38" s="32">
        <f>'SALDO AWAL'!AQ38-BERKURANG!AQ38+BERTAMBAH!AO38</f>
        <v>0</v>
      </c>
      <c r="AT38" s="32">
        <f>'SALDO AWAL'!AR38-BERKURANG!AR38+BERTAMBAH!AP38</f>
        <v>0</v>
      </c>
      <c r="AU38" s="60">
        <f t="shared" si="7"/>
        <v>295</v>
      </c>
      <c r="AV38" s="223">
        <f t="shared" si="6"/>
        <v>2441360538.3299999</v>
      </c>
      <c r="AW38" s="13"/>
      <c r="AX38" s="14"/>
    </row>
    <row r="39" spans="1:50" ht="12" customHeight="1" x14ac:dyDescent="0.25">
      <c r="A39" s="10">
        <v>29</v>
      </c>
      <c r="B39" s="11" t="s">
        <v>56</v>
      </c>
      <c r="C39" s="32">
        <f>'SALDO AWAL'!E39-BERKURANG!E39+BERTAMBAH!C39</f>
        <v>3</v>
      </c>
      <c r="D39" s="32">
        <f>'SALDO AWAL'!F39-BERKURANG!F39+BERTAMBAH!D39</f>
        <v>2717400000</v>
      </c>
      <c r="E39" s="319">
        <f t="shared" si="0"/>
        <v>432</v>
      </c>
      <c r="F39" s="32">
        <f>'SALDO AWAL'!G39-BERKURANG!G39+BERTAMBAH!E39</f>
        <v>2</v>
      </c>
      <c r="G39" s="32">
        <f>'SALDO AWAL'!H39-BERKURANG!H39+BERTAMBAH!F39</f>
        <v>13419500</v>
      </c>
      <c r="H39" s="32">
        <f>'SALDO AWAL'!I39-BERKURANG!I39+BERTAMBAH!G39</f>
        <v>45</v>
      </c>
      <c r="I39" s="32">
        <f>'SALDO AWAL'!J39-BERKURANG!J39+BERTAMBAH!H39</f>
        <v>785397055</v>
      </c>
      <c r="J39" s="32">
        <f>'SALDO AWAL'!K39-BERKURANG!K39+BERTAMBAH!I39</f>
        <v>0</v>
      </c>
      <c r="K39" s="32">
        <f>'SALDO AWAL'!L39-BERKURANG!L39+BERTAMBAH!J39</f>
        <v>0</v>
      </c>
      <c r="L39" s="32">
        <f>'SALDO AWAL'!M39-BERKURANG!M39+BERTAMBAH!K39</f>
        <v>2</v>
      </c>
      <c r="M39" s="32">
        <f>'SALDO AWAL'!N39-BERKURANG!N39+BERTAMBAH!L39</f>
        <v>9498200</v>
      </c>
      <c r="N39" s="32">
        <f>'SALDO AWAL'!O39-BERKURANG!O39+BERTAMBAH!M39</f>
        <v>370</v>
      </c>
      <c r="O39" s="297">
        <f>'SALDO AWAL'!P39-BERKURANG!P39+BERTAMBAH!N39</f>
        <v>292637950</v>
      </c>
      <c r="P39" s="32">
        <f>'SALDO AWAL'!Q39-BERKURANG!Q39+BERTAMBAH!O39</f>
        <v>13</v>
      </c>
      <c r="Q39" s="32">
        <f>'SALDO AWAL'!R39-BERKURANG!R39+BERTAMBAH!P39</f>
        <v>24350000</v>
      </c>
      <c r="R39" s="32">
        <f>'SALDO AWAL'!S39-BERKURANG!S39+BERTAMBAH!Q39</f>
        <v>0</v>
      </c>
      <c r="S39" s="32">
        <f>'SALDO AWAL'!T39-BERKURANG!T39+BERTAMBAH!R39</f>
        <v>0</v>
      </c>
      <c r="T39" s="32">
        <f>'SALDO AWAL'!U39-BERKURANG!U39+BERTAMBAH!S39</f>
        <v>0</v>
      </c>
      <c r="U39" s="297">
        <f>'SALDO AWAL'!V39-BERKURANG!V39+BERTAMBAH!T39</f>
        <v>0</v>
      </c>
      <c r="V39" s="32">
        <f>'SALDO AWAL'!W39-BERKURANG!W39+BERTAMBAH!U39</f>
        <v>0</v>
      </c>
      <c r="W39" s="32">
        <f>'SALDO AWAL'!X39-BERKURANG!X39+BERTAMBAH!V39</f>
        <v>0</v>
      </c>
      <c r="X39" s="319">
        <f t="shared" si="3"/>
        <v>5</v>
      </c>
      <c r="Y39" s="32">
        <f>'SALDO AWAL'!Y39-BERKURANG!Y39+BERTAMBAH!W39</f>
        <v>5</v>
      </c>
      <c r="Z39" s="297">
        <f>'SALDO AWAL'!Z39-BERKURANG!Z39+BERTAMBAH!X39</f>
        <v>169647000</v>
      </c>
      <c r="AA39" s="32">
        <f>'SALDO AWAL'!AA39-BERKURANG!AA39+BERTAMBAH!Y39</f>
        <v>0</v>
      </c>
      <c r="AB39" s="32">
        <f>'SALDO AWAL'!AB39-BERKURANG!AB39+BERTAMBAH!Z39</f>
        <v>0</v>
      </c>
      <c r="AC39" s="33">
        <f t="shared" si="4"/>
        <v>2</v>
      </c>
      <c r="AD39" s="32">
        <f>'SALDO AWAL'!AC39-BERKURANG!AC39+BERTAMBAH!AA39</f>
        <v>2</v>
      </c>
      <c r="AE39" s="32">
        <f>'SALDO AWAL'!AD39-BERKURANG!AD39+BERTAMBAH!AB39</f>
        <v>33000000</v>
      </c>
      <c r="AF39" s="32">
        <f>'SALDO AWAL'!AE39-BERKURANG!AE39+BERTAMBAH!AC39</f>
        <v>0</v>
      </c>
      <c r="AG39" s="32">
        <f>'SALDO AWAL'!AF39-BERKURANG!AF39+BERTAMBAH!AD39</f>
        <v>0</v>
      </c>
      <c r="AH39" s="32">
        <f>'SALDO AWAL'!AG39-BERKURANG!AG39+BERTAMBAH!AE39</f>
        <v>0</v>
      </c>
      <c r="AI39" s="32">
        <f>'SALDO AWAL'!AH39-BERKURANG!AH39+BERTAMBAH!AF39</f>
        <v>0</v>
      </c>
      <c r="AJ39" s="32">
        <f>'SALDO AWAL'!AI39-BERKURANG!AI39+BERTAMBAH!AG39</f>
        <v>0</v>
      </c>
      <c r="AK39" s="32">
        <f>'SALDO AWAL'!AJ39-BERKURANG!AJ39+BERTAMBAH!AH39</f>
        <v>0</v>
      </c>
      <c r="AL39" s="319">
        <f t="shared" si="5"/>
        <v>0</v>
      </c>
      <c r="AM39" s="32">
        <f>'SALDO AWAL'!AK39-BERKURANG!AK39+BERTAMBAH!AI39</f>
        <v>0</v>
      </c>
      <c r="AN39" s="32">
        <f>'SALDO AWAL'!AL39-BERKURANG!AL39+BERTAMBAH!AJ39</f>
        <v>0</v>
      </c>
      <c r="AO39" s="32">
        <f>'SALDO AWAL'!AM39-BERKURANG!AM39+BERTAMBAH!AK39</f>
        <v>0</v>
      </c>
      <c r="AP39" s="32">
        <f>'SALDO AWAL'!AN39-BERKURANG!AN39+BERTAMBAH!AL39</f>
        <v>0</v>
      </c>
      <c r="AQ39" s="32">
        <f>'SALDO AWAL'!AO39-BERKURANG!AO39+BERTAMBAH!AM39</f>
        <v>0</v>
      </c>
      <c r="AR39" s="32">
        <f>'SALDO AWAL'!AP39-BERKURANG!AP39+BERTAMBAH!AN39</f>
        <v>0</v>
      </c>
      <c r="AS39" s="32">
        <f>'SALDO AWAL'!AQ39-BERKURANG!AQ39+BERTAMBAH!AO39</f>
        <v>0</v>
      </c>
      <c r="AT39" s="32">
        <f>'SALDO AWAL'!AR39-BERKURANG!AR39+BERTAMBAH!AP39</f>
        <v>0</v>
      </c>
      <c r="AU39" s="60">
        <f t="shared" si="7"/>
        <v>442</v>
      </c>
      <c r="AV39" s="223">
        <f t="shared" si="6"/>
        <v>4045349705</v>
      </c>
      <c r="AW39" s="13"/>
      <c r="AX39" s="14"/>
    </row>
    <row r="40" spans="1:50" ht="12" customHeight="1" x14ac:dyDescent="0.25">
      <c r="A40" s="10">
        <v>30</v>
      </c>
      <c r="B40" s="11" t="s">
        <v>57</v>
      </c>
      <c r="C40" s="32">
        <f>'SALDO AWAL'!E40-BERKURANG!E40+BERTAMBAH!C40</f>
        <v>2</v>
      </c>
      <c r="D40" s="32">
        <f>'SALDO AWAL'!F40-BERKURANG!F40+BERTAMBAH!D40</f>
        <v>333375000</v>
      </c>
      <c r="E40" s="319">
        <f t="shared" si="0"/>
        <v>160</v>
      </c>
      <c r="F40" s="32">
        <f>'SALDO AWAL'!G40-BERKURANG!G40+BERTAMBAH!E40</f>
        <v>1</v>
      </c>
      <c r="G40" s="32">
        <f>'SALDO AWAL'!H40-BERKURANG!H40+BERTAMBAH!F40</f>
        <v>7419500</v>
      </c>
      <c r="H40" s="32">
        <f>'SALDO AWAL'!I40-BERKURANG!I40+BERTAMBAH!G40</f>
        <v>32</v>
      </c>
      <c r="I40" s="32">
        <f>'SALDO AWAL'!J40-BERKURANG!J40+BERTAMBAH!H40</f>
        <v>609952755</v>
      </c>
      <c r="J40" s="32">
        <f>'SALDO AWAL'!K40-BERKURANG!K40+BERTAMBAH!I40</f>
        <v>0</v>
      </c>
      <c r="K40" s="32">
        <f>'SALDO AWAL'!L40-BERKURANG!L40+BERTAMBAH!J40</f>
        <v>0</v>
      </c>
      <c r="L40" s="32">
        <f>'SALDO AWAL'!M40-BERKURANG!M40+BERTAMBAH!K40</f>
        <v>1</v>
      </c>
      <c r="M40" s="32">
        <f>'SALDO AWAL'!N40-BERKURANG!N40+BERTAMBAH!L40</f>
        <v>6998200</v>
      </c>
      <c r="N40" s="32">
        <f>'SALDO AWAL'!O40-BERKURANG!O40+BERTAMBAH!M40</f>
        <v>120</v>
      </c>
      <c r="O40" s="297">
        <f>'SALDO AWAL'!P40-BERKURANG!P40+BERTAMBAH!N40</f>
        <v>225083807</v>
      </c>
      <c r="P40" s="32">
        <f>'SALDO AWAL'!Q40-BERKURANG!Q40+BERTAMBAH!O40</f>
        <v>6</v>
      </c>
      <c r="Q40" s="32">
        <f>'SALDO AWAL'!R40-BERKURANG!R40+BERTAMBAH!P40</f>
        <v>30152750</v>
      </c>
      <c r="R40" s="32">
        <f>'SALDO AWAL'!S40-BERKURANG!S40+BERTAMBAH!Q40</f>
        <v>0</v>
      </c>
      <c r="S40" s="32">
        <f>'SALDO AWAL'!T40-BERKURANG!T40+BERTAMBAH!R40</f>
        <v>0</v>
      </c>
      <c r="T40" s="32">
        <f>'SALDO AWAL'!U40-BERKURANG!U40+BERTAMBAH!S40</f>
        <v>0</v>
      </c>
      <c r="U40" s="297">
        <f>'SALDO AWAL'!V40-BERKURANG!V40+BERTAMBAH!T40</f>
        <v>0</v>
      </c>
      <c r="V40" s="32">
        <f>'SALDO AWAL'!W40-BERKURANG!W40+BERTAMBAH!U40</f>
        <v>0</v>
      </c>
      <c r="W40" s="32">
        <f>'SALDO AWAL'!X40-BERKURANG!X40+BERTAMBAH!V40</f>
        <v>0</v>
      </c>
      <c r="X40" s="319">
        <f t="shared" si="3"/>
        <v>5</v>
      </c>
      <c r="Y40" s="32">
        <f>'SALDO AWAL'!Y40-BERKURANG!Y40+BERTAMBAH!W40</f>
        <v>4</v>
      </c>
      <c r="Z40" s="297">
        <f>'SALDO AWAL'!Z40-BERKURANG!Z40+BERTAMBAH!X40</f>
        <v>337573420</v>
      </c>
      <c r="AA40" s="32">
        <f>'SALDO AWAL'!AA40-BERKURANG!AA40+BERTAMBAH!Y40</f>
        <v>1</v>
      </c>
      <c r="AB40" s="32">
        <f>'SALDO AWAL'!AB40-BERKURANG!AB40+BERTAMBAH!Z40</f>
        <v>4000000</v>
      </c>
      <c r="AC40" s="33">
        <f t="shared" si="4"/>
        <v>0</v>
      </c>
      <c r="AD40" s="32">
        <f>'SALDO AWAL'!AC40-BERKURANG!AC40+BERTAMBAH!AA40</f>
        <v>0</v>
      </c>
      <c r="AE40" s="32">
        <f>'SALDO AWAL'!AD40-BERKURANG!AD40+BERTAMBAH!AB40</f>
        <v>0</v>
      </c>
      <c r="AF40" s="32">
        <f>'SALDO AWAL'!AE40-BERKURANG!AE40+BERTAMBAH!AC40</f>
        <v>0</v>
      </c>
      <c r="AG40" s="32">
        <f>'SALDO AWAL'!AF40-BERKURANG!AF40+BERTAMBAH!AD40</f>
        <v>0</v>
      </c>
      <c r="AH40" s="32">
        <f>'SALDO AWAL'!AG40-BERKURANG!AG40+BERTAMBAH!AE40</f>
        <v>0</v>
      </c>
      <c r="AI40" s="32">
        <f>'SALDO AWAL'!AH40-BERKURANG!AH40+BERTAMBAH!AF40</f>
        <v>0</v>
      </c>
      <c r="AJ40" s="32">
        <f>'SALDO AWAL'!AI40-BERKURANG!AI40+BERTAMBAH!AG40</f>
        <v>0</v>
      </c>
      <c r="AK40" s="32">
        <f>'SALDO AWAL'!AJ40-BERKURANG!AJ40+BERTAMBAH!AH40</f>
        <v>0</v>
      </c>
      <c r="AL40" s="319">
        <f t="shared" si="5"/>
        <v>1</v>
      </c>
      <c r="AM40" s="32">
        <f>'SALDO AWAL'!AK40-BERKURANG!AK40+BERTAMBAH!AI40</f>
        <v>0</v>
      </c>
      <c r="AN40" s="32">
        <f>'SALDO AWAL'!AL40-BERKURANG!AL40+BERTAMBAH!AJ40</f>
        <v>0</v>
      </c>
      <c r="AO40" s="32">
        <f>'SALDO AWAL'!AM40-BERKURANG!AM40+BERTAMBAH!AK40</f>
        <v>1</v>
      </c>
      <c r="AP40" s="32">
        <f>'SALDO AWAL'!AN40-BERKURANG!AN40+BERTAMBAH!AL40</f>
        <v>3750000</v>
      </c>
      <c r="AQ40" s="32">
        <f>'SALDO AWAL'!AO40-BERKURANG!AO40+BERTAMBAH!AM40</f>
        <v>0</v>
      </c>
      <c r="AR40" s="32">
        <f>'SALDO AWAL'!AP40-BERKURANG!AP40+BERTAMBAH!AN40</f>
        <v>0</v>
      </c>
      <c r="AS40" s="32">
        <f>'SALDO AWAL'!AQ40-BERKURANG!AQ40+BERTAMBAH!AO40</f>
        <v>0</v>
      </c>
      <c r="AT40" s="32">
        <f>'SALDO AWAL'!AR40-BERKURANG!AR40+BERTAMBAH!AP40</f>
        <v>0</v>
      </c>
      <c r="AU40" s="60">
        <f t="shared" si="7"/>
        <v>168</v>
      </c>
      <c r="AV40" s="223">
        <f t="shared" si="6"/>
        <v>1558305432</v>
      </c>
      <c r="AW40" s="13"/>
      <c r="AX40" s="14"/>
    </row>
    <row r="41" spans="1:50" ht="12" customHeight="1" x14ac:dyDescent="0.25">
      <c r="A41" s="10">
        <v>31</v>
      </c>
      <c r="B41" s="11" t="s">
        <v>58</v>
      </c>
      <c r="C41" s="32">
        <f>'SALDO AWAL'!E41-BERKURANG!E41+BERTAMBAH!C41</f>
        <v>1</v>
      </c>
      <c r="D41" s="32">
        <f>'SALDO AWAL'!F41-BERKURANG!F41+BERTAMBAH!D41</f>
        <v>297000000</v>
      </c>
      <c r="E41" s="319">
        <f t="shared" si="0"/>
        <v>274</v>
      </c>
      <c r="F41" s="32">
        <f>'SALDO AWAL'!G41-BERKURANG!G41+BERTAMBAH!E41</f>
        <v>2</v>
      </c>
      <c r="G41" s="32">
        <f>'SALDO AWAL'!H41-BERKURANG!H41+BERTAMBAH!F41</f>
        <v>10419500</v>
      </c>
      <c r="H41" s="32">
        <f>'SALDO AWAL'!I41-BERKURANG!I41+BERTAMBAH!G41</f>
        <v>44</v>
      </c>
      <c r="I41" s="32">
        <f>'SALDO AWAL'!J41-BERKURANG!J41+BERTAMBAH!H41</f>
        <v>752493605</v>
      </c>
      <c r="J41" s="32">
        <f>'SALDO AWAL'!K41-BERKURANG!K41+BERTAMBAH!I41</f>
        <v>0</v>
      </c>
      <c r="K41" s="32">
        <f>'SALDO AWAL'!L41-BERKURANG!L41+BERTAMBAH!J41</f>
        <v>0</v>
      </c>
      <c r="L41" s="32">
        <f>'SALDO AWAL'!M41-BERKURANG!M41+BERTAMBAH!K41</f>
        <v>1</v>
      </c>
      <c r="M41" s="32">
        <f>'SALDO AWAL'!N41-BERKURANG!N41+BERTAMBAH!L41</f>
        <v>6998200</v>
      </c>
      <c r="N41" s="32">
        <f>'SALDO AWAL'!O41-BERKURANG!O41+BERTAMBAH!M41</f>
        <v>216</v>
      </c>
      <c r="O41" s="297">
        <f>'SALDO AWAL'!P41-BERKURANG!P41+BERTAMBAH!N41</f>
        <v>270321050</v>
      </c>
      <c r="P41" s="32">
        <f>'SALDO AWAL'!Q41-BERKURANG!Q41+BERTAMBAH!O41</f>
        <v>11</v>
      </c>
      <c r="Q41" s="32">
        <f>'SALDO AWAL'!R41-BERKURANG!R41+BERTAMBAH!P41</f>
        <v>28339500</v>
      </c>
      <c r="R41" s="32">
        <f>'SALDO AWAL'!S41-BERKURANG!S41+BERTAMBAH!Q41</f>
        <v>0</v>
      </c>
      <c r="S41" s="32">
        <f>'SALDO AWAL'!T41-BERKURANG!T41+BERTAMBAH!R41</f>
        <v>0</v>
      </c>
      <c r="T41" s="32">
        <f>'SALDO AWAL'!U41-BERKURANG!U41+BERTAMBAH!S41</f>
        <v>0</v>
      </c>
      <c r="U41" s="297">
        <f>'SALDO AWAL'!V41-BERKURANG!V41+BERTAMBAH!T41</f>
        <v>0</v>
      </c>
      <c r="V41" s="32">
        <f>'SALDO AWAL'!W41-BERKURANG!W41+BERTAMBAH!U41</f>
        <v>0</v>
      </c>
      <c r="W41" s="32">
        <f>'SALDO AWAL'!X41-BERKURANG!X41+BERTAMBAH!V41</f>
        <v>0</v>
      </c>
      <c r="X41" s="319">
        <f t="shared" si="3"/>
        <v>1</v>
      </c>
      <c r="Y41" s="32">
        <f>'SALDO AWAL'!Y41-BERKURANG!Y41+BERTAMBAH!W41</f>
        <v>1</v>
      </c>
      <c r="Z41" s="297">
        <f>'SALDO AWAL'!Z41-BERKURANG!Z41+BERTAMBAH!X41</f>
        <v>157005000</v>
      </c>
      <c r="AA41" s="32">
        <f>'SALDO AWAL'!AA41-BERKURANG!AA41+BERTAMBAH!Y41</f>
        <v>0</v>
      </c>
      <c r="AB41" s="32">
        <f>'SALDO AWAL'!AB41-BERKURANG!AB41+BERTAMBAH!Z41</f>
        <v>0</v>
      </c>
      <c r="AC41" s="33">
        <f t="shared" si="4"/>
        <v>0</v>
      </c>
      <c r="AD41" s="32">
        <f>'SALDO AWAL'!AC41-BERKURANG!AC41+BERTAMBAH!AA41</f>
        <v>0</v>
      </c>
      <c r="AE41" s="32">
        <f>'SALDO AWAL'!AD41-BERKURANG!AD41+BERTAMBAH!AB41</f>
        <v>0</v>
      </c>
      <c r="AF41" s="32">
        <f>'SALDO AWAL'!AE41-BERKURANG!AE41+BERTAMBAH!AC41</f>
        <v>0</v>
      </c>
      <c r="AG41" s="32">
        <f>'SALDO AWAL'!AF41-BERKURANG!AF41+BERTAMBAH!AD41</f>
        <v>0</v>
      </c>
      <c r="AH41" s="32">
        <f>'SALDO AWAL'!AG41-BERKURANG!AG41+BERTAMBAH!AE41</f>
        <v>0</v>
      </c>
      <c r="AI41" s="32">
        <f>'SALDO AWAL'!AH41-BERKURANG!AH41+BERTAMBAH!AF41</f>
        <v>0</v>
      </c>
      <c r="AJ41" s="32">
        <f>'SALDO AWAL'!AI41-BERKURANG!AI41+BERTAMBAH!AG41</f>
        <v>0</v>
      </c>
      <c r="AK41" s="32">
        <f>'SALDO AWAL'!AJ41-BERKURANG!AJ41+BERTAMBAH!AH41</f>
        <v>0</v>
      </c>
      <c r="AL41" s="319">
        <f t="shared" si="5"/>
        <v>0</v>
      </c>
      <c r="AM41" s="32">
        <f>'SALDO AWAL'!AK41-BERKURANG!AK41+BERTAMBAH!AI41</f>
        <v>0</v>
      </c>
      <c r="AN41" s="32">
        <f>'SALDO AWAL'!AL41-BERKURANG!AL41+BERTAMBAH!AJ41</f>
        <v>0</v>
      </c>
      <c r="AO41" s="32">
        <f>'SALDO AWAL'!AM41-BERKURANG!AM41+BERTAMBAH!AK41</f>
        <v>0</v>
      </c>
      <c r="AP41" s="32">
        <f>'SALDO AWAL'!AN41-BERKURANG!AN41+BERTAMBAH!AL41</f>
        <v>0</v>
      </c>
      <c r="AQ41" s="32">
        <f>'SALDO AWAL'!AO41-BERKURANG!AO41+BERTAMBAH!AM41</f>
        <v>0</v>
      </c>
      <c r="AR41" s="32">
        <f>'SALDO AWAL'!AP41-BERKURANG!AP41+BERTAMBAH!AN41</f>
        <v>0</v>
      </c>
      <c r="AS41" s="32">
        <f>'SALDO AWAL'!AQ41-BERKURANG!AQ41+BERTAMBAH!AO41</f>
        <v>0</v>
      </c>
      <c r="AT41" s="32">
        <f>'SALDO AWAL'!AR41-BERKURANG!AR41+BERTAMBAH!AP41</f>
        <v>0</v>
      </c>
      <c r="AU41" s="60">
        <f t="shared" si="7"/>
        <v>276</v>
      </c>
      <c r="AV41" s="223">
        <f t="shared" si="6"/>
        <v>1522576855</v>
      </c>
      <c r="AW41" s="13"/>
      <c r="AX41" s="14"/>
    </row>
    <row r="42" spans="1:50" ht="12" customHeight="1" x14ac:dyDescent="0.25">
      <c r="A42" s="10">
        <v>32</v>
      </c>
      <c r="B42" s="32" t="s">
        <v>59</v>
      </c>
      <c r="C42" s="32">
        <f>'SALDO AWAL'!E42-BERKURANG!E42+BERTAMBAH!C42</f>
        <v>2</v>
      </c>
      <c r="D42" s="32">
        <f>'SALDO AWAL'!F42-BERKURANG!F42+BERTAMBAH!D42</f>
        <v>772600000</v>
      </c>
      <c r="E42" s="319">
        <f t="shared" si="0"/>
        <v>253</v>
      </c>
      <c r="F42" s="32">
        <f>'SALDO AWAL'!G42-BERKURANG!G42+BERTAMBAH!E42</f>
        <v>1</v>
      </c>
      <c r="G42" s="32">
        <f>'SALDO AWAL'!H42-BERKURANG!H42+BERTAMBAH!F42</f>
        <v>7419500</v>
      </c>
      <c r="H42" s="32">
        <f>'SALDO AWAL'!I42-BERKURANG!I42+BERTAMBAH!G42</f>
        <v>31</v>
      </c>
      <c r="I42" s="32">
        <f>'SALDO AWAL'!J42-BERKURANG!J42+BERTAMBAH!H42</f>
        <v>591857855</v>
      </c>
      <c r="J42" s="32">
        <f>'SALDO AWAL'!K42-BERKURANG!K42+BERTAMBAH!I42</f>
        <v>1</v>
      </c>
      <c r="K42" s="32">
        <f>'SALDO AWAL'!L42-BERKURANG!L42+BERTAMBAH!J42</f>
        <v>250000</v>
      </c>
      <c r="L42" s="32">
        <f>'SALDO AWAL'!M42-BERKURANG!M42+BERTAMBAH!K42</f>
        <v>1</v>
      </c>
      <c r="M42" s="32">
        <f>'SALDO AWAL'!N42-BERKURANG!N42+BERTAMBAH!L42</f>
        <v>6998200</v>
      </c>
      <c r="N42" s="32">
        <f>'SALDO AWAL'!O42-BERKURANG!O42+BERTAMBAH!M42</f>
        <v>209</v>
      </c>
      <c r="O42" s="297">
        <f>'SALDO AWAL'!P42-BERKURANG!P42+BERTAMBAH!N42</f>
        <v>198852958.32999998</v>
      </c>
      <c r="P42" s="32">
        <f>'SALDO AWAL'!Q42-BERKURANG!Q42+BERTAMBAH!O42</f>
        <v>10</v>
      </c>
      <c r="Q42" s="32">
        <f>'SALDO AWAL'!R42-BERKURANG!R42+BERTAMBAH!P42</f>
        <v>25030000</v>
      </c>
      <c r="R42" s="32">
        <f>'SALDO AWAL'!S42-BERKURANG!S42+BERTAMBAH!Q42</f>
        <v>0</v>
      </c>
      <c r="S42" s="32">
        <f>'SALDO AWAL'!T42-BERKURANG!T42+BERTAMBAH!R42</f>
        <v>0</v>
      </c>
      <c r="T42" s="32">
        <f>'SALDO AWAL'!U42-BERKURANG!U42+BERTAMBAH!S42</f>
        <v>0</v>
      </c>
      <c r="U42" s="297">
        <f>'SALDO AWAL'!V42-BERKURANG!V42+BERTAMBAH!T42</f>
        <v>0</v>
      </c>
      <c r="V42" s="32">
        <f>'SALDO AWAL'!W42-BERKURANG!W42+BERTAMBAH!U42</f>
        <v>0</v>
      </c>
      <c r="W42" s="32">
        <f>'SALDO AWAL'!X42-BERKURANG!X42+BERTAMBAH!V42</f>
        <v>0</v>
      </c>
      <c r="X42" s="319">
        <f t="shared" si="3"/>
        <v>4</v>
      </c>
      <c r="Y42" s="32">
        <f>'SALDO AWAL'!Y42-BERKURANG!Y42+BERTAMBAH!W42</f>
        <v>4</v>
      </c>
      <c r="Z42" s="297">
        <f>'SALDO AWAL'!Z42-BERKURANG!Z42+BERTAMBAH!X42</f>
        <v>552181566</v>
      </c>
      <c r="AA42" s="32">
        <f>'SALDO AWAL'!AA42-BERKURANG!AA42+BERTAMBAH!Y42</f>
        <v>0</v>
      </c>
      <c r="AB42" s="32">
        <f>'SALDO AWAL'!AB42-BERKURANG!AB42+BERTAMBAH!Z42</f>
        <v>0</v>
      </c>
      <c r="AC42" s="33">
        <f t="shared" si="4"/>
        <v>0</v>
      </c>
      <c r="AD42" s="32">
        <f>'SALDO AWAL'!AC42-BERKURANG!AC42+BERTAMBAH!AA42</f>
        <v>0</v>
      </c>
      <c r="AE42" s="32">
        <f>'SALDO AWAL'!AD42-BERKURANG!AD42+BERTAMBAH!AB42</f>
        <v>0</v>
      </c>
      <c r="AF42" s="32">
        <f>'SALDO AWAL'!AE42-BERKURANG!AE42+BERTAMBAH!AC42</f>
        <v>0</v>
      </c>
      <c r="AG42" s="32">
        <f>'SALDO AWAL'!AF42-BERKURANG!AF42+BERTAMBAH!AD42</f>
        <v>0</v>
      </c>
      <c r="AH42" s="32">
        <f>'SALDO AWAL'!AG42-BERKURANG!AG42+BERTAMBAH!AE42</f>
        <v>0</v>
      </c>
      <c r="AI42" s="32">
        <f>'SALDO AWAL'!AH42-BERKURANG!AH42+BERTAMBAH!AF42</f>
        <v>0</v>
      </c>
      <c r="AJ42" s="32">
        <f>'SALDO AWAL'!AI42-BERKURANG!AI42+BERTAMBAH!AG42</f>
        <v>0</v>
      </c>
      <c r="AK42" s="32">
        <f>'SALDO AWAL'!AJ42-BERKURANG!AJ42+BERTAMBAH!AH42</f>
        <v>0</v>
      </c>
      <c r="AL42" s="319">
        <f t="shared" si="5"/>
        <v>0</v>
      </c>
      <c r="AM42" s="32">
        <f>'SALDO AWAL'!AK42-BERKURANG!AK42+BERTAMBAH!AI42</f>
        <v>0</v>
      </c>
      <c r="AN42" s="32">
        <f>'SALDO AWAL'!AL42-BERKURANG!AL42+BERTAMBAH!AJ42</f>
        <v>0</v>
      </c>
      <c r="AO42" s="32">
        <f>'SALDO AWAL'!AM42-BERKURANG!AM42+BERTAMBAH!AK42</f>
        <v>0</v>
      </c>
      <c r="AP42" s="32">
        <f>'SALDO AWAL'!AN42-BERKURANG!AN42+BERTAMBAH!AL42</f>
        <v>0</v>
      </c>
      <c r="AQ42" s="32">
        <f>'SALDO AWAL'!AO42-BERKURANG!AO42+BERTAMBAH!AM42</f>
        <v>0</v>
      </c>
      <c r="AR42" s="32">
        <f>'SALDO AWAL'!AP42-BERKURANG!AP42+BERTAMBAH!AN42</f>
        <v>0</v>
      </c>
      <c r="AS42" s="32">
        <f>'SALDO AWAL'!AQ42-BERKURANG!AQ42+BERTAMBAH!AO42</f>
        <v>0</v>
      </c>
      <c r="AT42" s="32">
        <f>'SALDO AWAL'!AR42-BERKURANG!AR42+BERTAMBAH!AP42</f>
        <v>0</v>
      </c>
      <c r="AU42" s="60">
        <f t="shared" si="7"/>
        <v>259</v>
      </c>
      <c r="AV42" s="223">
        <f t="shared" si="6"/>
        <v>2155190079.3299999</v>
      </c>
      <c r="AW42" s="13"/>
      <c r="AX42" s="14"/>
    </row>
    <row r="43" spans="1:50" ht="12" customHeight="1" x14ac:dyDescent="0.25">
      <c r="A43" s="10">
        <v>33</v>
      </c>
      <c r="B43" s="16" t="s">
        <v>60</v>
      </c>
      <c r="C43" s="32">
        <f>'SALDO AWAL'!E43-BERKURANG!E43+BERTAMBAH!C43</f>
        <v>1</v>
      </c>
      <c r="D43" s="32">
        <f>'SALDO AWAL'!F43-BERKURANG!F43+BERTAMBAH!D43</f>
        <v>237450000</v>
      </c>
      <c r="E43" s="319">
        <f t="shared" si="0"/>
        <v>189</v>
      </c>
      <c r="F43" s="32">
        <f>'SALDO AWAL'!G43-BERKURANG!G43+BERTAMBAH!E43</f>
        <v>1</v>
      </c>
      <c r="G43" s="32">
        <f>'SALDO AWAL'!H43-BERKURANG!H43+BERTAMBAH!F43</f>
        <v>7419500</v>
      </c>
      <c r="H43" s="32">
        <f>'SALDO AWAL'!I43-BERKURANG!I43+BERTAMBAH!G43</f>
        <v>28</v>
      </c>
      <c r="I43" s="32">
        <f>'SALDO AWAL'!J43-BERKURANG!J43+BERTAMBAH!H43</f>
        <v>553165155</v>
      </c>
      <c r="J43" s="32">
        <f>'SALDO AWAL'!K43-BERKURANG!K43+BERTAMBAH!I43</f>
        <v>0</v>
      </c>
      <c r="K43" s="32">
        <f>'SALDO AWAL'!L43-BERKURANG!L43+BERTAMBAH!J43</f>
        <v>0</v>
      </c>
      <c r="L43" s="32">
        <f>'SALDO AWAL'!M43-BERKURANG!M43+BERTAMBAH!K43</f>
        <v>1</v>
      </c>
      <c r="M43" s="32">
        <f>'SALDO AWAL'!N43-BERKURANG!N43+BERTAMBAH!L43</f>
        <v>6998200</v>
      </c>
      <c r="N43" s="32">
        <f>'SALDO AWAL'!O43-BERKURANG!O43+BERTAMBAH!M43</f>
        <v>147</v>
      </c>
      <c r="O43" s="297">
        <f>'SALDO AWAL'!P43-BERKURANG!P43+BERTAMBAH!N43</f>
        <v>159753708.32999998</v>
      </c>
      <c r="P43" s="32">
        <f>'SALDO AWAL'!Q43-BERKURANG!Q43+BERTAMBAH!O43</f>
        <v>12</v>
      </c>
      <c r="Q43" s="32">
        <f>'SALDO AWAL'!R43-BERKURANG!R43+BERTAMBAH!P43</f>
        <v>14533625</v>
      </c>
      <c r="R43" s="32">
        <f>'SALDO AWAL'!S43-BERKURANG!S43+BERTAMBAH!Q43</f>
        <v>0</v>
      </c>
      <c r="S43" s="32">
        <f>'SALDO AWAL'!T43-BERKURANG!T43+BERTAMBAH!R43</f>
        <v>0</v>
      </c>
      <c r="T43" s="32">
        <f>'SALDO AWAL'!U43-BERKURANG!U43+BERTAMBAH!S43</f>
        <v>0</v>
      </c>
      <c r="U43" s="297">
        <f>'SALDO AWAL'!V43-BERKURANG!V43+BERTAMBAH!T43</f>
        <v>0</v>
      </c>
      <c r="V43" s="32">
        <f>'SALDO AWAL'!W43-BERKURANG!W43+BERTAMBAH!U43</f>
        <v>0</v>
      </c>
      <c r="W43" s="32">
        <f>'SALDO AWAL'!X43-BERKURANG!X43+BERTAMBAH!V43</f>
        <v>0</v>
      </c>
      <c r="X43" s="319">
        <f t="shared" si="3"/>
        <v>3</v>
      </c>
      <c r="Y43" s="32">
        <f>'SALDO AWAL'!Y43-BERKURANG!Y43+BERTAMBAH!W43</f>
        <v>3</v>
      </c>
      <c r="Z43" s="297">
        <f>'SALDO AWAL'!Z43-BERKURANG!Z43+BERTAMBAH!X43</f>
        <v>322473000</v>
      </c>
      <c r="AA43" s="32">
        <f>'SALDO AWAL'!AA43-BERKURANG!AA43+BERTAMBAH!Y43</f>
        <v>0</v>
      </c>
      <c r="AB43" s="32">
        <f>'SALDO AWAL'!AB43-BERKURANG!AB43+BERTAMBAH!Z43</f>
        <v>0</v>
      </c>
      <c r="AC43" s="33">
        <f t="shared" si="4"/>
        <v>0</v>
      </c>
      <c r="AD43" s="32">
        <f>'SALDO AWAL'!AC43-BERKURANG!AC43+BERTAMBAH!AA43</f>
        <v>0</v>
      </c>
      <c r="AE43" s="32">
        <f>'SALDO AWAL'!AD43-BERKURANG!AD43+BERTAMBAH!AB43</f>
        <v>0</v>
      </c>
      <c r="AF43" s="32">
        <f>'SALDO AWAL'!AE43-BERKURANG!AE43+BERTAMBAH!AC43</f>
        <v>0</v>
      </c>
      <c r="AG43" s="32">
        <f>'SALDO AWAL'!AF43-BERKURANG!AF43+BERTAMBAH!AD43</f>
        <v>0</v>
      </c>
      <c r="AH43" s="32">
        <f>'SALDO AWAL'!AG43-BERKURANG!AG43+BERTAMBAH!AE43</f>
        <v>0</v>
      </c>
      <c r="AI43" s="32">
        <f>'SALDO AWAL'!AH43-BERKURANG!AH43+BERTAMBAH!AF43</f>
        <v>0</v>
      </c>
      <c r="AJ43" s="32">
        <f>'SALDO AWAL'!AI43-BERKURANG!AI43+BERTAMBAH!AG43</f>
        <v>0</v>
      </c>
      <c r="AK43" s="32">
        <f>'SALDO AWAL'!AJ43-BERKURANG!AJ43+BERTAMBAH!AH43</f>
        <v>0</v>
      </c>
      <c r="AL43" s="319">
        <f t="shared" si="5"/>
        <v>0</v>
      </c>
      <c r="AM43" s="32">
        <f>'SALDO AWAL'!AK43-BERKURANG!AK43+BERTAMBAH!AI43</f>
        <v>0</v>
      </c>
      <c r="AN43" s="32">
        <f>'SALDO AWAL'!AL43-BERKURANG!AL43+BERTAMBAH!AJ43</f>
        <v>0</v>
      </c>
      <c r="AO43" s="32">
        <f>'SALDO AWAL'!AM43-BERKURANG!AM43+BERTAMBAH!AK43</f>
        <v>0</v>
      </c>
      <c r="AP43" s="32">
        <f>'SALDO AWAL'!AN43-BERKURANG!AN43+BERTAMBAH!AL43</f>
        <v>0</v>
      </c>
      <c r="AQ43" s="32">
        <f>'SALDO AWAL'!AO43-BERKURANG!AO43+BERTAMBAH!AM43</f>
        <v>0</v>
      </c>
      <c r="AR43" s="32">
        <f>'SALDO AWAL'!AP43-BERKURANG!AP43+BERTAMBAH!AN43</f>
        <v>0</v>
      </c>
      <c r="AS43" s="32">
        <f>'SALDO AWAL'!AQ43-BERKURANG!AQ43+BERTAMBAH!AO43</f>
        <v>0</v>
      </c>
      <c r="AT43" s="32">
        <f>'SALDO AWAL'!AR43-BERKURANG!AR43+BERTAMBAH!AP43</f>
        <v>0</v>
      </c>
      <c r="AU43" s="60">
        <f t="shared" si="7"/>
        <v>193</v>
      </c>
      <c r="AV43" s="223">
        <f t="shared" si="6"/>
        <v>1301793188.3299999</v>
      </c>
      <c r="AW43" s="13"/>
      <c r="AX43" s="14"/>
    </row>
    <row r="44" spans="1:50" ht="12" customHeight="1" x14ac:dyDescent="0.25">
      <c r="A44" s="10">
        <v>34</v>
      </c>
      <c r="B44" s="11" t="s">
        <v>61</v>
      </c>
      <c r="C44" s="32">
        <f>'SALDO AWAL'!E44-BERKURANG!E44+BERTAMBAH!C44</f>
        <v>1</v>
      </c>
      <c r="D44" s="32">
        <f>'SALDO AWAL'!F44-BERKURANG!F44+BERTAMBAH!D44</f>
        <v>181950000</v>
      </c>
      <c r="E44" s="319">
        <f t="shared" si="0"/>
        <v>169</v>
      </c>
      <c r="F44" s="32">
        <f>'SALDO AWAL'!G44-BERKURANG!G44+BERTAMBAH!E44</f>
        <v>1</v>
      </c>
      <c r="G44" s="32">
        <f>'SALDO AWAL'!H44-BERKURANG!H44+BERTAMBAH!F44</f>
        <v>7419500</v>
      </c>
      <c r="H44" s="32">
        <f>'SALDO AWAL'!I44-BERKURANG!I44+BERTAMBAH!G44</f>
        <v>23</v>
      </c>
      <c r="I44" s="32">
        <f>'SALDO AWAL'!J44-BERKURANG!J44+BERTAMBAH!H44</f>
        <v>501728217</v>
      </c>
      <c r="J44" s="32">
        <f>'SALDO AWAL'!K44-BERKURANG!K44+BERTAMBAH!I44</f>
        <v>0</v>
      </c>
      <c r="K44" s="32">
        <f>'SALDO AWAL'!L44-BERKURANG!L44+BERTAMBAH!J44</f>
        <v>0</v>
      </c>
      <c r="L44" s="32">
        <f>'SALDO AWAL'!M44-BERKURANG!M44+BERTAMBAH!K44</f>
        <v>1</v>
      </c>
      <c r="M44" s="32">
        <f>'SALDO AWAL'!N44-BERKURANG!N44+BERTAMBAH!L44</f>
        <v>6998200</v>
      </c>
      <c r="N44" s="32">
        <f>'SALDO AWAL'!O44-BERKURANG!O44+BERTAMBAH!M44</f>
        <v>143</v>
      </c>
      <c r="O44" s="297">
        <f>'SALDO AWAL'!P44-BERKURANG!P44+BERTAMBAH!N44</f>
        <v>177450325.33000001</v>
      </c>
      <c r="P44" s="32">
        <f>'SALDO AWAL'!Q44-BERKURANG!Q44+BERTAMBAH!O44</f>
        <v>1</v>
      </c>
      <c r="Q44" s="32">
        <f>'SALDO AWAL'!R44-BERKURANG!R44+BERTAMBAH!P44</f>
        <v>200000</v>
      </c>
      <c r="R44" s="32">
        <f>'SALDO AWAL'!S44-BERKURANG!S44+BERTAMBAH!Q44</f>
        <v>0</v>
      </c>
      <c r="S44" s="32">
        <f>'SALDO AWAL'!T44-BERKURANG!T44+BERTAMBAH!R44</f>
        <v>0</v>
      </c>
      <c r="T44" s="32">
        <f>'SALDO AWAL'!U44-BERKURANG!U44+BERTAMBAH!S44</f>
        <v>0</v>
      </c>
      <c r="U44" s="297">
        <f>'SALDO AWAL'!V44-BERKURANG!V44+BERTAMBAH!T44</f>
        <v>0</v>
      </c>
      <c r="V44" s="32">
        <f>'SALDO AWAL'!W44-BERKURANG!W44+BERTAMBAH!U44</f>
        <v>0</v>
      </c>
      <c r="W44" s="32">
        <f>'SALDO AWAL'!X44-BERKURANG!X44+BERTAMBAH!V44</f>
        <v>0</v>
      </c>
      <c r="X44" s="319">
        <f t="shared" si="3"/>
        <v>6</v>
      </c>
      <c r="Y44" s="32">
        <f>'SALDO AWAL'!Y44-BERKURANG!Y44+BERTAMBAH!W44</f>
        <v>6</v>
      </c>
      <c r="Z44" s="297">
        <f>'SALDO AWAL'!Z44-BERKURANG!Z44+BERTAMBAH!X44</f>
        <v>287064285</v>
      </c>
      <c r="AA44" s="32">
        <f>'SALDO AWAL'!AA44-BERKURANG!AA44+BERTAMBAH!Y44</f>
        <v>0</v>
      </c>
      <c r="AB44" s="32">
        <f>'SALDO AWAL'!AB44-BERKURANG!AB44+BERTAMBAH!Z44</f>
        <v>0</v>
      </c>
      <c r="AC44" s="33">
        <f t="shared" si="4"/>
        <v>0</v>
      </c>
      <c r="AD44" s="32">
        <f>'SALDO AWAL'!AC44-BERKURANG!AC44+BERTAMBAH!AA44</f>
        <v>0</v>
      </c>
      <c r="AE44" s="32">
        <f>'SALDO AWAL'!AD44-BERKURANG!AD44+BERTAMBAH!AB44</f>
        <v>0</v>
      </c>
      <c r="AF44" s="32">
        <f>'SALDO AWAL'!AE44-BERKURANG!AE44+BERTAMBAH!AC44</f>
        <v>0</v>
      </c>
      <c r="AG44" s="32">
        <f>'SALDO AWAL'!AF44-BERKURANG!AF44+BERTAMBAH!AD44</f>
        <v>0</v>
      </c>
      <c r="AH44" s="32">
        <f>'SALDO AWAL'!AG44-BERKURANG!AG44+BERTAMBAH!AE44</f>
        <v>0</v>
      </c>
      <c r="AI44" s="32">
        <f>'SALDO AWAL'!AH44-BERKURANG!AH44+BERTAMBAH!AF44</f>
        <v>0</v>
      </c>
      <c r="AJ44" s="32">
        <f>'SALDO AWAL'!AI44-BERKURANG!AI44+BERTAMBAH!AG44</f>
        <v>0</v>
      </c>
      <c r="AK44" s="32">
        <f>'SALDO AWAL'!AJ44-BERKURANG!AJ44+BERTAMBAH!AH44</f>
        <v>0</v>
      </c>
      <c r="AL44" s="319">
        <f t="shared" si="5"/>
        <v>0</v>
      </c>
      <c r="AM44" s="32">
        <f>'SALDO AWAL'!AK44-BERKURANG!AK44+BERTAMBAH!AI44</f>
        <v>0</v>
      </c>
      <c r="AN44" s="32">
        <f>'SALDO AWAL'!AL44-BERKURANG!AL44+BERTAMBAH!AJ44</f>
        <v>0</v>
      </c>
      <c r="AO44" s="32">
        <f>'SALDO AWAL'!AM44-BERKURANG!AM44+BERTAMBAH!AK44</f>
        <v>0</v>
      </c>
      <c r="AP44" s="32">
        <f>'SALDO AWAL'!AN44-BERKURANG!AN44+BERTAMBAH!AL44</f>
        <v>0</v>
      </c>
      <c r="AQ44" s="32">
        <f>'SALDO AWAL'!AO44-BERKURANG!AO44+BERTAMBAH!AM44</f>
        <v>0</v>
      </c>
      <c r="AR44" s="32">
        <f>'SALDO AWAL'!AP44-BERKURANG!AP44+BERTAMBAH!AN44</f>
        <v>0</v>
      </c>
      <c r="AS44" s="32">
        <f>'SALDO AWAL'!AQ44-BERKURANG!AQ44+BERTAMBAH!AO44</f>
        <v>0</v>
      </c>
      <c r="AT44" s="32">
        <f>'SALDO AWAL'!AR44-BERKURANG!AR44+BERTAMBAH!AP44</f>
        <v>0</v>
      </c>
      <c r="AU44" s="60">
        <f t="shared" si="7"/>
        <v>176</v>
      </c>
      <c r="AV44" s="223">
        <f t="shared" si="6"/>
        <v>1162810527.3299999</v>
      </c>
      <c r="AW44" s="13"/>
      <c r="AX44" s="14"/>
    </row>
    <row r="45" spans="1:50" ht="12" customHeight="1" x14ac:dyDescent="0.25">
      <c r="A45" s="10">
        <v>35</v>
      </c>
      <c r="B45" s="16" t="s">
        <v>62</v>
      </c>
      <c r="C45" s="32">
        <f>'SALDO AWAL'!E45-BERKURANG!E45+BERTAMBAH!C45</f>
        <v>1</v>
      </c>
      <c r="D45" s="32">
        <f>'SALDO AWAL'!F45-BERKURANG!F45+BERTAMBAH!D45</f>
        <v>57500000</v>
      </c>
      <c r="E45" s="319">
        <f t="shared" si="0"/>
        <v>190</v>
      </c>
      <c r="F45" s="32">
        <f>'SALDO AWAL'!G45-BERKURANG!G45+BERTAMBAH!E45</f>
        <v>1</v>
      </c>
      <c r="G45" s="32">
        <f>'SALDO AWAL'!H45-BERKURANG!H45+BERTAMBAH!F45</f>
        <v>7419500</v>
      </c>
      <c r="H45" s="32">
        <f>'SALDO AWAL'!I45-BERKURANG!I45+BERTAMBAH!G45</f>
        <v>33</v>
      </c>
      <c r="I45" s="32">
        <f>'SALDO AWAL'!J45-BERKURANG!J45+BERTAMBAH!H45</f>
        <v>622405555</v>
      </c>
      <c r="J45" s="32">
        <f>'SALDO AWAL'!K45-BERKURANG!K45+BERTAMBAH!I45</f>
        <v>0</v>
      </c>
      <c r="K45" s="32">
        <f>'SALDO AWAL'!L45-BERKURANG!L45+BERTAMBAH!J45</f>
        <v>0</v>
      </c>
      <c r="L45" s="32">
        <f>'SALDO AWAL'!M45-BERKURANG!M45+BERTAMBAH!K45</f>
        <v>1</v>
      </c>
      <c r="M45" s="32">
        <f>'SALDO AWAL'!N45-BERKURANG!N45+BERTAMBAH!L45</f>
        <v>6998200</v>
      </c>
      <c r="N45" s="32">
        <f>'SALDO AWAL'!O45-BERKURANG!O45+BERTAMBAH!M45</f>
        <v>152</v>
      </c>
      <c r="O45" s="297">
        <f>'SALDO AWAL'!P45-BERKURANG!P45+BERTAMBAH!N45</f>
        <v>118582600</v>
      </c>
      <c r="P45" s="32">
        <f>'SALDO AWAL'!Q45-BERKURANG!Q45+BERTAMBAH!O45</f>
        <v>3</v>
      </c>
      <c r="Q45" s="32">
        <f>'SALDO AWAL'!R45-BERKURANG!R45+BERTAMBAH!P45</f>
        <v>5000000</v>
      </c>
      <c r="R45" s="32">
        <f>'SALDO AWAL'!S45-BERKURANG!S45+BERTAMBAH!Q45</f>
        <v>0</v>
      </c>
      <c r="S45" s="32">
        <f>'SALDO AWAL'!T45-BERKURANG!T45+BERTAMBAH!R45</f>
        <v>0</v>
      </c>
      <c r="T45" s="32">
        <f>'SALDO AWAL'!U45-BERKURANG!U45+BERTAMBAH!S45</f>
        <v>0</v>
      </c>
      <c r="U45" s="297">
        <f>'SALDO AWAL'!V45-BERKURANG!V45+BERTAMBAH!T45</f>
        <v>0</v>
      </c>
      <c r="V45" s="32">
        <f>'SALDO AWAL'!W45-BERKURANG!W45+BERTAMBAH!U45</f>
        <v>0</v>
      </c>
      <c r="W45" s="32">
        <f>'SALDO AWAL'!X45-BERKURANG!X45+BERTAMBAH!V45</f>
        <v>0</v>
      </c>
      <c r="X45" s="319">
        <f t="shared" si="3"/>
        <v>2</v>
      </c>
      <c r="Y45" s="32">
        <f>'SALDO AWAL'!Y45-BERKURANG!Y45+BERTAMBAH!W45</f>
        <v>2</v>
      </c>
      <c r="Z45" s="297">
        <f>'SALDO AWAL'!Z45-BERKURANG!Z45+BERTAMBAH!X45</f>
        <v>785233300</v>
      </c>
      <c r="AA45" s="32">
        <f>'SALDO AWAL'!AA45-BERKURANG!AA45+BERTAMBAH!Y45</f>
        <v>0</v>
      </c>
      <c r="AB45" s="32">
        <f>'SALDO AWAL'!AB45-BERKURANG!AB45+BERTAMBAH!Z45</f>
        <v>0</v>
      </c>
      <c r="AC45" s="33">
        <f t="shared" si="4"/>
        <v>0</v>
      </c>
      <c r="AD45" s="32">
        <f>'SALDO AWAL'!AC45-BERKURANG!AC45+BERTAMBAH!AA45</f>
        <v>0</v>
      </c>
      <c r="AE45" s="32">
        <f>'SALDO AWAL'!AD45-BERKURANG!AD45+BERTAMBAH!AB45</f>
        <v>0</v>
      </c>
      <c r="AF45" s="32">
        <f>'SALDO AWAL'!AE45-BERKURANG!AE45+BERTAMBAH!AC45</f>
        <v>0</v>
      </c>
      <c r="AG45" s="32">
        <f>'SALDO AWAL'!AF45-BERKURANG!AF45+BERTAMBAH!AD45</f>
        <v>0</v>
      </c>
      <c r="AH45" s="32">
        <f>'SALDO AWAL'!AG45-BERKURANG!AG45+BERTAMBAH!AE45</f>
        <v>0</v>
      </c>
      <c r="AI45" s="32">
        <f>'SALDO AWAL'!AH45-BERKURANG!AH45+BERTAMBAH!AF45</f>
        <v>0</v>
      </c>
      <c r="AJ45" s="32">
        <f>'SALDO AWAL'!AI45-BERKURANG!AI45+BERTAMBAH!AG45</f>
        <v>0</v>
      </c>
      <c r="AK45" s="32">
        <f>'SALDO AWAL'!AJ45-BERKURANG!AJ45+BERTAMBAH!AH45</f>
        <v>0</v>
      </c>
      <c r="AL45" s="319">
        <f t="shared" si="5"/>
        <v>7</v>
      </c>
      <c r="AM45" s="32">
        <f>'SALDO AWAL'!AK45-BERKURANG!AK45+BERTAMBAH!AI45</f>
        <v>1</v>
      </c>
      <c r="AN45" s="32">
        <f>'SALDO AWAL'!AL45-BERKURANG!AL45+BERTAMBAH!AJ45</f>
        <v>50000</v>
      </c>
      <c r="AO45" s="32">
        <f>'SALDO AWAL'!AM45-BERKURANG!AM45+BERTAMBAH!AK45</f>
        <v>6</v>
      </c>
      <c r="AP45" s="32">
        <f>'SALDO AWAL'!AN45-BERKURANG!AN45+BERTAMBAH!AL45</f>
        <v>200000</v>
      </c>
      <c r="AQ45" s="32">
        <f>'SALDO AWAL'!AO45-BERKURANG!AO45+BERTAMBAH!AM45</f>
        <v>0</v>
      </c>
      <c r="AR45" s="32">
        <f>'SALDO AWAL'!AP45-BERKURANG!AP45+BERTAMBAH!AN45</f>
        <v>0</v>
      </c>
      <c r="AS45" s="32">
        <f>'SALDO AWAL'!AQ45-BERKURANG!AQ45+BERTAMBAH!AO45</f>
        <v>0</v>
      </c>
      <c r="AT45" s="32">
        <f>'SALDO AWAL'!AR45-BERKURANG!AR45+BERTAMBAH!AP45</f>
        <v>0</v>
      </c>
      <c r="AU45" s="60">
        <f t="shared" si="7"/>
        <v>200</v>
      </c>
      <c r="AV45" s="223">
        <f t="shared" si="6"/>
        <v>1603389155</v>
      </c>
      <c r="AW45" s="13"/>
      <c r="AX45" s="14"/>
    </row>
    <row r="46" spans="1:50" ht="12" customHeight="1" x14ac:dyDescent="0.25">
      <c r="A46" s="10">
        <v>36</v>
      </c>
      <c r="B46" s="11" t="s">
        <v>63</v>
      </c>
      <c r="C46" s="32">
        <f>'SALDO AWAL'!E46-BERKURANG!E46+BERTAMBAH!C46</f>
        <v>1</v>
      </c>
      <c r="D46" s="32">
        <f>'SALDO AWAL'!F46-BERKURANG!F46+BERTAMBAH!D46</f>
        <v>796250000</v>
      </c>
      <c r="E46" s="319">
        <f t="shared" si="0"/>
        <v>217</v>
      </c>
      <c r="F46" s="32">
        <f>'SALDO AWAL'!G46-BERKURANG!G46+BERTAMBAH!E46</f>
        <v>2</v>
      </c>
      <c r="G46" s="32">
        <f>'SALDO AWAL'!H46-BERKURANG!H46+BERTAMBAH!F46</f>
        <v>10419500</v>
      </c>
      <c r="H46" s="32">
        <f>'SALDO AWAL'!I46-BERKURANG!I46+BERTAMBAH!G46</f>
        <v>38</v>
      </c>
      <c r="I46" s="32">
        <f>'SALDO AWAL'!J46-BERKURANG!J46+BERTAMBAH!H46</f>
        <v>650953544</v>
      </c>
      <c r="J46" s="32">
        <f>'SALDO AWAL'!K46-BERKURANG!K46+BERTAMBAH!I46</f>
        <v>0</v>
      </c>
      <c r="K46" s="32">
        <f>'SALDO AWAL'!L46-BERKURANG!L46+BERTAMBAH!J46</f>
        <v>0</v>
      </c>
      <c r="L46" s="32">
        <f>'SALDO AWAL'!M46-BERKURANG!M46+BERTAMBAH!K46</f>
        <v>1</v>
      </c>
      <c r="M46" s="32">
        <f>'SALDO AWAL'!N46-BERKURANG!N46+BERTAMBAH!L46</f>
        <v>6998200</v>
      </c>
      <c r="N46" s="32">
        <f>'SALDO AWAL'!O46-BERKURANG!O46+BERTAMBAH!M46</f>
        <v>168</v>
      </c>
      <c r="O46" s="297">
        <f>'SALDO AWAL'!P46-BERKURANG!P46+BERTAMBAH!N46</f>
        <v>227700608.33000001</v>
      </c>
      <c r="P46" s="32">
        <f>'SALDO AWAL'!Q46-BERKURANG!Q46+BERTAMBAH!O46</f>
        <v>8</v>
      </c>
      <c r="Q46" s="32">
        <f>'SALDO AWAL'!R46-BERKURANG!R46+BERTAMBAH!P46</f>
        <v>23924600</v>
      </c>
      <c r="R46" s="32">
        <f>'SALDO AWAL'!S46-BERKURANG!S46+BERTAMBAH!Q46</f>
        <v>0</v>
      </c>
      <c r="S46" s="32">
        <f>'SALDO AWAL'!T46-BERKURANG!T46+BERTAMBAH!R46</f>
        <v>0</v>
      </c>
      <c r="T46" s="32">
        <f>'SALDO AWAL'!U46-BERKURANG!U46+BERTAMBAH!S46</f>
        <v>0</v>
      </c>
      <c r="U46" s="297">
        <f>'SALDO AWAL'!V46-BERKURANG!V46+BERTAMBAH!T46</f>
        <v>0</v>
      </c>
      <c r="V46" s="32">
        <f>'SALDO AWAL'!W46-BERKURANG!W46+BERTAMBAH!U46</f>
        <v>0</v>
      </c>
      <c r="W46" s="32">
        <f>'SALDO AWAL'!X46-BERKURANG!X46+BERTAMBAH!V46</f>
        <v>0</v>
      </c>
      <c r="X46" s="319">
        <f t="shared" si="3"/>
        <v>2</v>
      </c>
      <c r="Y46" s="32">
        <f>'SALDO AWAL'!Y46-BERKURANG!Y46+BERTAMBAH!W46</f>
        <v>2</v>
      </c>
      <c r="Z46" s="297">
        <f>'SALDO AWAL'!Z46-BERKURANG!Z46+BERTAMBAH!X46</f>
        <v>950590458</v>
      </c>
      <c r="AA46" s="32">
        <f>'SALDO AWAL'!AA46-BERKURANG!AA46+BERTAMBAH!Y46</f>
        <v>0</v>
      </c>
      <c r="AB46" s="32">
        <f>'SALDO AWAL'!AB46-BERKURANG!AB46+BERTAMBAH!Z46</f>
        <v>0</v>
      </c>
      <c r="AC46" s="33">
        <f t="shared" si="4"/>
        <v>0</v>
      </c>
      <c r="AD46" s="32">
        <f>'SALDO AWAL'!AC46-BERKURANG!AC46+BERTAMBAH!AA46</f>
        <v>0</v>
      </c>
      <c r="AE46" s="32">
        <f>'SALDO AWAL'!AD46-BERKURANG!AD46+BERTAMBAH!AB46</f>
        <v>0</v>
      </c>
      <c r="AF46" s="32">
        <f>'SALDO AWAL'!AE46-BERKURANG!AE46+BERTAMBAH!AC46</f>
        <v>0</v>
      </c>
      <c r="AG46" s="32">
        <f>'SALDO AWAL'!AF46-BERKURANG!AF46+BERTAMBAH!AD46</f>
        <v>0</v>
      </c>
      <c r="AH46" s="32">
        <f>'SALDO AWAL'!AG46-BERKURANG!AG46+BERTAMBAH!AE46</f>
        <v>0</v>
      </c>
      <c r="AI46" s="32">
        <f>'SALDO AWAL'!AH46-BERKURANG!AH46+BERTAMBAH!AF46</f>
        <v>0</v>
      </c>
      <c r="AJ46" s="32">
        <f>'SALDO AWAL'!AI46-BERKURANG!AI46+BERTAMBAH!AG46</f>
        <v>0</v>
      </c>
      <c r="AK46" s="32">
        <f>'SALDO AWAL'!AJ46-BERKURANG!AJ46+BERTAMBAH!AH46</f>
        <v>0</v>
      </c>
      <c r="AL46" s="319">
        <f t="shared" si="5"/>
        <v>201</v>
      </c>
      <c r="AM46" s="32">
        <f>'SALDO AWAL'!AK46-BERKURANG!AK46+BERTAMBAH!AI46</f>
        <v>201</v>
      </c>
      <c r="AN46" s="32">
        <f>'SALDO AWAL'!AL46-BERKURANG!AL46+BERTAMBAH!AJ46</f>
        <v>1100000</v>
      </c>
      <c r="AO46" s="32">
        <f>'SALDO AWAL'!AM46-BERKURANG!AM46+BERTAMBAH!AK46</f>
        <v>0</v>
      </c>
      <c r="AP46" s="32">
        <f>'SALDO AWAL'!AN46-BERKURANG!AN46+BERTAMBAH!AL46</f>
        <v>0</v>
      </c>
      <c r="AQ46" s="32">
        <f>'SALDO AWAL'!AO46-BERKURANG!AO46+BERTAMBAH!AM46</f>
        <v>0</v>
      </c>
      <c r="AR46" s="32">
        <f>'SALDO AWAL'!AP46-BERKURANG!AP46+BERTAMBAH!AN46</f>
        <v>0</v>
      </c>
      <c r="AS46" s="32">
        <f>'SALDO AWAL'!AQ46-BERKURANG!AQ46+BERTAMBAH!AO46</f>
        <v>0</v>
      </c>
      <c r="AT46" s="32">
        <f>'SALDO AWAL'!AR46-BERKURANG!AR46+BERTAMBAH!AP46</f>
        <v>0</v>
      </c>
      <c r="AU46" s="60">
        <f t="shared" si="7"/>
        <v>421</v>
      </c>
      <c r="AV46" s="223">
        <f t="shared" si="6"/>
        <v>2667936910.3299999</v>
      </c>
      <c r="AW46" s="13"/>
      <c r="AX46" s="14"/>
    </row>
    <row r="47" spans="1:50" ht="12" customHeight="1" x14ac:dyDescent="0.25">
      <c r="A47" s="10">
        <v>37</v>
      </c>
      <c r="B47" s="32" t="s">
        <v>64</v>
      </c>
      <c r="C47" s="32">
        <f>'SALDO AWAL'!E47-BERKURANG!E47+BERTAMBAH!C47</f>
        <v>2</v>
      </c>
      <c r="D47" s="32">
        <f>'SALDO AWAL'!F47-BERKURANG!F47+BERTAMBAH!D47</f>
        <v>290000000</v>
      </c>
      <c r="E47" s="319">
        <f t="shared" si="0"/>
        <v>170</v>
      </c>
      <c r="F47" s="32">
        <f>'SALDO AWAL'!G47-BERKURANG!G47+BERTAMBAH!E47</f>
        <v>1</v>
      </c>
      <c r="G47" s="32">
        <f>'SALDO AWAL'!H47-BERKURANG!H47+BERTAMBAH!F47</f>
        <v>7419500</v>
      </c>
      <c r="H47" s="32">
        <f>'SALDO AWAL'!I47-BERKURANG!I47+BERTAMBAH!G47</f>
        <v>35</v>
      </c>
      <c r="I47" s="32">
        <f>'SALDO AWAL'!J47-BERKURANG!J47+BERTAMBAH!H47</f>
        <v>618757955</v>
      </c>
      <c r="J47" s="32">
        <f>'SALDO AWAL'!K47-BERKURANG!K47+BERTAMBAH!I47</f>
        <v>0</v>
      </c>
      <c r="K47" s="32">
        <f>'SALDO AWAL'!L47-BERKURANG!L47+BERTAMBAH!J47</f>
        <v>0</v>
      </c>
      <c r="L47" s="32">
        <f>'SALDO AWAL'!M47-BERKURANG!M47+BERTAMBAH!K47</f>
        <v>1</v>
      </c>
      <c r="M47" s="32">
        <f>'SALDO AWAL'!N47-BERKURANG!N47+BERTAMBAH!L47</f>
        <v>6998200</v>
      </c>
      <c r="N47" s="32">
        <f>'SALDO AWAL'!O47-BERKURANG!O47+BERTAMBAH!M47</f>
        <v>126</v>
      </c>
      <c r="O47" s="297">
        <f>'SALDO AWAL'!P47-BERKURANG!P47+BERTAMBAH!N47</f>
        <v>104322708.33</v>
      </c>
      <c r="P47" s="32">
        <f>'SALDO AWAL'!Q47-BERKURANG!Q47+BERTAMBAH!O47</f>
        <v>7</v>
      </c>
      <c r="Q47" s="32">
        <f>'SALDO AWAL'!R47-BERKURANG!R47+BERTAMBAH!P47</f>
        <v>16800000</v>
      </c>
      <c r="R47" s="32">
        <f>'SALDO AWAL'!S47-BERKURANG!S47+BERTAMBAH!Q47</f>
        <v>0</v>
      </c>
      <c r="S47" s="32">
        <f>'SALDO AWAL'!T47-BERKURANG!T47+BERTAMBAH!R47</f>
        <v>0</v>
      </c>
      <c r="T47" s="32">
        <f>'SALDO AWAL'!U47-BERKURANG!U47+BERTAMBAH!S47</f>
        <v>0</v>
      </c>
      <c r="U47" s="297">
        <f>'SALDO AWAL'!V47-BERKURANG!V47+BERTAMBAH!T47</f>
        <v>0</v>
      </c>
      <c r="V47" s="32">
        <f>'SALDO AWAL'!W47-BERKURANG!W47+BERTAMBAH!U47</f>
        <v>0</v>
      </c>
      <c r="W47" s="32">
        <f>'SALDO AWAL'!X47-BERKURANG!X47+BERTAMBAH!V47</f>
        <v>0</v>
      </c>
      <c r="X47" s="319">
        <f t="shared" si="3"/>
        <v>4</v>
      </c>
      <c r="Y47" s="32">
        <f>'SALDO AWAL'!Y47-BERKURANG!Y47+BERTAMBAH!W47</f>
        <v>4</v>
      </c>
      <c r="Z47" s="297">
        <f>'SALDO AWAL'!Z47-BERKURANG!Z47+BERTAMBAH!X47</f>
        <v>842065000</v>
      </c>
      <c r="AA47" s="32">
        <f>'SALDO AWAL'!AA47-BERKURANG!AA47+BERTAMBAH!Y47</f>
        <v>0</v>
      </c>
      <c r="AB47" s="32">
        <f>'SALDO AWAL'!AB47-BERKURANG!AB47+BERTAMBAH!Z47</f>
        <v>0</v>
      </c>
      <c r="AC47" s="33">
        <f t="shared" si="4"/>
        <v>0</v>
      </c>
      <c r="AD47" s="32">
        <f>'SALDO AWAL'!AC47-BERKURANG!AC47+BERTAMBAH!AA47</f>
        <v>0</v>
      </c>
      <c r="AE47" s="32">
        <f>'SALDO AWAL'!AD47-BERKURANG!AD47+BERTAMBAH!AB47</f>
        <v>0</v>
      </c>
      <c r="AF47" s="32">
        <f>'SALDO AWAL'!AE47-BERKURANG!AE47+BERTAMBAH!AC47</f>
        <v>0</v>
      </c>
      <c r="AG47" s="32">
        <f>'SALDO AWAL'!AF47-BERKURANG!AF47+BERTAMBAH!AD47</f>
        <v>0</v>
      </c>
      <c r="AH47" s="32">
        <f>'SALDO AWAL'!AG47-BERKURANG!AG47+BERTAMBAH!AE47</f>
        <v>0</v>
      </c>
      <c r="AI47" s="32">
        <f>'SALDO AWAL'!AH47-BERKURANG!AH47+BERTAMBAH!AF47</f>
        <v>0</v>
      </c>
      <c r="AJ47" s="32">
        <f>'SALDO AWAL'!AI47-BERKURANG!AI47+BERTAMBAH!AG47</f>
        <v>0</v>
      </c>
      <c r="AK47" s="32">
        <f>'SALDO AWAL'!AJ47-BERKURANG!AJ47+BERTAMBAH!AH47</f>
        <v>0</v>
      </c>
      <c r="AL47" s="319">
        <f t="shared" si="5"/>
        <v>148</v>
      </c>
      <c r="AM47" s="32">
        <f>'SALDO AWAL'!AK47-BERKURANG!AK47+BERTAMBAH!AI47</f>
        <v>147</v>
      </c>
      <c r="AN47" s="32">
        <f>'SALDO AWAL'!AL47-BERKURANG!AL47+BERTAMBAH!AJ47</f>
        <v>2165000</v>
      </c>
      <c r="AO47" s="32">
        <f>'SALDO AWAL'!AM47-BERKURANG!AM47+BERTAMBAH!AK47</f>
        <v>1</v>
      </c>
      <c r="AP47" s="32">
        <f>'SALDO AWAL'!AN47-BERKURANG!AN47+BERTAMBAH!AL47</f>
        <v>15000</v>
      </c>
      <c r="AQ47" s="32">
        <f>'SALDO AWAL'!AO47-BERKURANG!AO47+BERTAMBAH!AM47</f>
        <v>0</v>
      </c>
      <c r="AR47" s="32">
        <f>'SALDO AWAL'!AP47-BERKURANG!AP47+BERTAMBAH!AN47</f>
        <v>0</v>
      </c>
      <c r="AS47" s="32">
        <f>'SALDO AWAL'!AQ47-BERKURANG!AQ47+BERTAMBAH!AO47</f>
        <v>0</v>
      </c>
      <c r="AT47" s="32">
        <f>'SALDO AWAL'!AR47-BERKURANG!AR47+BERTAMBAH!AP47</f>
        <v>0</v>
      </c>
      <c r="AU47" s="60">
        <f t="shared" si="7"/>
        <v>324</v>
      </c>
      <c r="AV47" s="223">
        <f t="shared" si="6"/>
        <v>1888543363.3299999</v>
      </c>
      <c r="AW47" s="13"/>
      <c r="AX47" s="14"/>
    </row>
    <row r="48" spans="1:50" ht="12" customHeight="1" x14ac:dyDescent="0.25">
      <c r="A48" s="10">
        <v>38</v>
      </c>
      <c r="B48" s="16" t="s">
        <v>65</v>
      </c>
      <c r="C48" s="32">
        <f>'SALDO AWAL'!E48-BERKURANG!E48+BERTAMBAH!C48</f>
        <v>0</v>
      </c>
      <c r="D48" s="32">
        <f>'SALDO AWAL'!F48-BERKURANG!F48+BERTAMBAH!D48</f>
        <v>0</v>
      </c>
      <c r="E48" s="319">
        <f t="shared" si="0"/>
        <v>0</v>
      </c>
      <c r="F48" s="32">
        <f>'SALDO AWAL'!G48-BERKURANG!G48+BERTAMBAH!E48</f>
        <v>0</v>
      </c>
      <c r="G48" s="32">
        <f>'SALDO AWAL'!H48-BERKURANG!H48+BERTAMBAH!F48</f>
        <v>0</v>
      </c>
      <c r="H48" s="32">
        <f>'SALDO AWAL'!I48-BERKURANG!I48+BERTAMBAH!G48</f>
        <v>0</v>
      </c>
      <c r="I48" s="32">
        <f>'SALDO AWAL'!J48-BERKURANG!J48+BERTAMBAH!H48</f>
        <v>0</v>
      </c>
      <c r="J48" s="32">
        <f>'SALDO AWAL'!K48-BERKURANG!K48+BERTAMBAH!I48</f>
        <v>0</v>
      </c>
      <c r="K48" s="32">
        <f>'SALDO AWAL'!L48-BERKURANG!L48+BERTAMBAH!J48</f>
        <v>0</v>
      </c>
      <c r="L48" s="32">
        <f>'SALDO AWAL'!M48-BERKURANG!M48+BERTAMBAH!K48</f>
        <v>0</v>
      </c>
      <c r="M48" s="32">
        <f>'SALDO AWAL'!N48-BERKURANG!N48+BERTAMBAH!L48</f>
        <v>0</v>
      </c>
      <c r="N48" s="32">
        <f>'SALDO AWAL'!O48-BERKURANG!O48+BERTAMBAH!M48</f>
        <v>0</v>
      </c>
      <c r="O48" s="297">
        <f>'SALDO AWAL'!P48-BERKURANG!P48+BERTAMBAH!N48</f>
        <v>0</v>
      </c>
      <c r="P48" s="32">
        <f>'SALDO AWAL'!Q48-BERKURANG!Q48+BERTAMBAH!O48</f>
        <v>0</v>
      </c>
      <c r="Q48" s="32">
        <f>'SALDO AWAL'!R48-BERKURANG!R48+BERTAMBAH!P48</f>
        <v>0</v>
      </c>
      <c r="R48" s="32">
        <f>'SALDO AWAL'!S48-BERKURANG!S48+BERTAMBAH!Q48</f>
        <v>0</v>
      </c>
      <c r="S48" s="32">
        <f>'SALDO AWAL'!T48-BERKURANG!T48+BERTAMBAH!R48</f>
        <v>0</v>
      </c>
      <c r="T48" s="32">
        <f>'SALDO AWAL'!U48-BERKURANG!U48+BERTAMBAH!S48</f>
        <v>0</v>
      </c>
      <c r="U48" s="297">
        <f>'SALDO AWAL'!V48-BERKURANG!V48+BERTAMBAH!T48</f>
        <v>0</v>
      </c>
      <c r="V48" s="32">
        <f>'SALDO AWAL'!W48-BERKURANG!W48+BERTAMBAH!U48</f>
        <v>0</v>
      </c>
      <c r="W48" s="32">
        <f>'SALDO AWAL'!X48-BERKURANG!X48+BERTAMBAH!V48</f>
        <v>0</v>
      </c>
      <c r="X48" s="319">
        <f t="shared" si="3"/>
        <v>0</v>
      </c>
      <c r="Y48" s="32">
        <f>'SALDO AWAL'!Y48-BERKURANG!Y48+BERTAMBAH!W48</f>
        <v>0</v>
      </c>
      <c r="Z48" s="297">
        <f>'SALDO AWAL'!Z48-BERKURANG!Z48+BERTAMBAH!X48</f>
        <v>0</v>
      </c>
      <c r="AA48" s="32">
        <f>'SALDO AWAL'!AA48-BERKURANG!AA48+BERTAMBAH!Y48</f>
        <v>0</v>
      </c>
      <c r="AB48" s="32">
        <f>'SALDO AWAL'!AB48-BERKURANG!AB48+BERTAMBAH!Z48</f>
        <v>0</v>
      </c>
      <c r="AC48" s="33">
        <f t="shared" si="4"/>
        <v>0</v>
      </c>
      <c r="AD48" s="32">
        <f>'SALDO AWAL'!AC48-BERKURANG!AC48+BERTAMBAH!AA48</f>
        <v>0</v>
      </c>
      <c r="AE48" s="32">
        <f>'SALDO AWAL'!AD48-BERKURANG!AD48+BERTAMBAH!AB48</f>
        <v>0</v>
      </c>
      <c r="AF48" s="32">
        <f>'SALDO AWAL'!AE48-BERKURANG!AE48+BERTAMBAH!AC48</f>
        <v>0</v>
      </c>
      <c r="AG48" s="32">
        <f>'SALDO AWAL'!AF48-BERKURANG!AF48+BERTAMBAH!AD48</f>
        <v>0</v>
      </c>
      <c r="AH48" s="32">
        <f>'SALDO AWAL'!AG48-BERKURANG!AG48+BERTAMBAH!AE48</f>
        <v>0</v>
      </c>
      <c r="AI48" s="32">
        <f>'SALDO AWAL'!AH48-BERKURANG!AH48+BERTAMBAH!AF48</f>
        <v>0</v>
      </c>
      <c r="AJ48" s="32">
        <f>'SALDO AWAL'!AI48-BERKURANG!AI48+BERTAMBAH!AG48</f>
        <v>0</v>
      </c>
      <c r="AK48" s="32">
        <f>'SALDO AWAL'!AJ48-BERKURANG!AJ48+BERTAMBAH!AH48</f>
        <v>0</v>
      </c>
      <c r="AL48" s="319">
        <f t="shared" si="5"/>
        <v>0</v>
      </c>
      <c r="AM48" s="32">
        <f>'SALDO AWAL'!AK48-BERKURANG!AK48+BERTAMBAH!AI48</f>
        <v>0</v>
      </c>
      <c r="AN48" s="32">
        <f>'SALDO AWAL'!AL48-BERKURANG!AL48+BERTAMBAH!AJ48</f>
        <v>0</v>
      </c>
      <c r="AO48" s="32">
        <f>'SALDO AWAL'!AM48-BERKURANG!AM48+BERTAMBAH!AK48</f>
        <v>0</v>
      </c>
      <c r="AP48" s="32">
        <f>'SALDO AWAL'!AN48-BERKURANG!AN48+BERTAMBAH!AL48</f>
        <v>0</v>
      </c>
      <c r="AQ48" s="32">
        <f>'SALDO AWAL'!AO48-BERKURANG!AO48+BERTAMBAH!AM48</f>
        <v>0</v>
      </c>
      <c r="AR48" s="32">
        <f>'SALDO AWAL'!AP48-BERKURANG!AP48+BERTAMBAH!AN48</f>
        <v>0</v>
      </c>
      <c r="AS48" s="32">
        <f>'SALDO AWAL'!AQ48-BERKURANG!AQ48+BERTAMBAH!AO48</f>
        <v>0</v>
      </c>
      <c r="AT48" s="32">
        <f>'SALDO AWAL'!AR48-BERKURANG!AR48+BERTAMBAH!AP48</f>
        <v>0</v>
      </c>
      <c r="AU48" s="60">
        <f t="shared" si="7"/>
        <v>0</v>
      </c>
      <c r="AV48" s="223">
        <f t="shared" si="6"/>
        <v>0</v>
      </c>
      <c r="AW48" s="13"/>
      <c r="AX48" s="14"/>
    </row>
    <row r="49" spans="1:50" ht="12" customHeight="1" x14ac:dyDescent="0.25">
      <c r="A49" s="10">
        <v>39</v>
      </c>
      <c r="B49" s="11" t="s">
        <v>66</v>
      </c>
      <c r="C49" s="32">
        <f>'SALDO AWAL'!E49-BERKURANG!E49+BERTAMBAH!C49</f>
        <v>0</v>
      </c>
      <c r="D49" s="32">
        <f>'SALDO AWAL'!F49-BERKURANG!F49+BERTAMBAH!D49</f>
        <v>0</v>
      </c>
      <c r="E49" s="319">
        <f t="shared" si="0"/>
        <v>0</v>
      </c>
      <c r="F49" s="32">
        <f>'SALDO AWAL'!G49-BERKURANG!G49+BERTAMBAH!E49</f>
        <v>0</v>
      </c>
      <c r="G49" s="32">
        <f>'SALDO AWAL'!H49-BERKURANG!H49+BERTAMBAH!F49</f>
        <v>0</v>
      </c>
      <c r="H49" s="32">
        <f>'SALDO AWAL'!I49-BERKURANG!I49+BERTAMBAH!G49</f>
        <v>0</v>
      </c>
      <c r="I49" s="32">
        <f>'SALDO AWAL'!J49-BERKURANG!J49+BERTAMBAH!H49</f>
        <v>0</v>
      </c>
      <c r="J49" s="32">
        <f>'SALDO AWAL'!K49-BERKURANG!K49+BERTAMBAH!I49</f>
        <v>0</v>
      </c>
      <c r="K49" s="32">
        <f>'SALDO AWAL'!L49-BERKURANG!L49+BERTAMBAH!J49</f>
        <v>0</v>
      </c>
      <c r="L49" s="32">
        <f>'SALDO AWAL'!M49-BERKURANG!M49+BERTAMBAH!K49</f>
        <v>0</v>
      </c>
      <c r="M49" s="32">
        <f>'SALDO AWAL'!N49-BERKURANG!N49+BERTAMBAH!L49</f>
        <v>0</v>
      </c>
      <c r="N49" s="32">
        <f>'SALDO AWAL'!O49-BERKURANG!O49+BERTAMBAH!M49</f>
        <v>0</v>
      </c>
      <c r="O49" s="297">
        <f>'SALDO AWAL'!P49-BERKURANG!P49+BERTAMBAH!N49</f>
        <v>0</v>
      </c>
      <c r="P49" s="32">
        <f>'SALDO AWAL'!Q49-BERKURANG!Q49+BERTAMBAH!O49</f>
        <v>0</v>
      </c>
      <c r="Q49" s="32">
        <f>'SALDO AWAL'!R49-BERKURANG!R49+BERTAMBAH!P49</f>
        <v>0</v>
      </c>
      <c r="R49" s="32">
        <f>'SALDO AWAL'!S49-BERKURANG!S49+BERTAMBAH!Q49</f>
        <v>0</v>
      </c>
      <c r="S49" s="32">
        <f>'SALDO AWAL'!T49-BERKURANG!T49+BERTAMBAH!R49</f>
        <v>0</v>
      </c>
      <c r="T49" s="32">
        <f>'SALDO AWAL'!U49-BERKURANG!U49+BERTAMBAH!S49</f>
        <v>0</v>
      </c>
      <c r="U49" s="297">
        <f>'SALDO AWAL'!V49-BERKURANG!V49+BERTAMBAH!T49</f>
        <v>0</v>
      </c>
      <c r="V49" s="32">
        <f>'SALDO AWAL'!W49-BERKURANG!W49+BERTAMBAH!U49</f>
        <v>0</v>
      </c>
      <c r="W49" s="32">
        <f>'SALDO AWAL'!X49-BERKURANG!X49+BERTAMBAH!V49</f>
        <v>0</v>
      </c>
      <c r="X49" s="319">
        <f t="shared" si="3"/>
        <v>0</v>
      </c>
      <c r="Y49" s="32">
        <f>'SALDO AWAL'!Y49-BERKURANG!Y49+BERTAMBAH!W49</f>
        <v>0</v>
      </c>
      <c r="Z49" s="297">
        <f>'SALDO AWAL'!Z49-BERKURANG!Z49+BERTAMBAH!X49</f>
        <v>0</v>
      </c>
      <c r="AA49" s="32">
        <f>'SALDO AWAL'!AA49-BERKURANG!AA49+BERTAMBAH!Y49</f>
        <v>0</v>
      </c>
      <c r="AB49" s="32">
        <f>'SALDO AWAL'!AB49-BERKURANG!AB49+BERTAMBAH!Z49</f>
        <v>0</v>
      </c>
      <c r="AC49" s="33">
        <f t="shared" si="4"/>
        <v>0</v>
      </c>
      <c r="AD49" s="32">
        <f>'SALDO AWAL'!AC49-BERKURANG!AC49+BERTAMBAH!AA49</f>
        <v>0</v>
      </c>
      <c r="AE49" s="32">
        <f>'SALDO AWAL'!AD49-BERKURANG!AD49+BERTAMBAH!AB49</f>
        <v>0</v>
      </c>
      <c r="AF49" s="32">
        <f>'SALDO AWAL'!AE49-BERKURANG!AE49+BERTAMBAH!AC49</f>
        <v>0</v>
      </c>
      <c r="AG49" s="32">
        <f>'SALDO AWAL'!AF49-BERKURANG!AF49+BERTAMBAH!AD49</f>
        <v>0</v>
      </c>
      <c r="AH49" s="32">
        <f>'SALDO AWAL'!AG49-BERKURANG!AG49+BERTAMBAH!AE49</f>
        <v>0</v>
      </c>
      <c r="AI49" s="32">
        <f>'SALDO AWAL'!AH49-BERKURANG!AH49+BERTAMBAH!AF49</f>
        <v>0</v>
      </c>
      <c r="AJ49" s="32">
        <f>'SALDO AWAL'!AI49-BERKURANG!AI49+BERTAMBAH!AG49</f>
        <v>0</v>
      </c>
      <c r="AK49" s="32">
        <f>'SALDO AWAL'!AJ49-BERKURANG!AJ49+BERTAMBAH!AH49</f>
        <v>0</v>
      </c>
      <c r="AL49" s="319">
        <f t="shared" si="5"/>
        <v>0</v>
      </c>
      <c r="AM49" s="32">
        <f>'SALDO AWAL'!AK49-BERKURANG!AK49+BERTAMBAH!AI49</f>
        <v>0</v>
      </c>
      <c r="AN49" s="32">
        <f>'SALDO AWAL'!AL49-BERKURANG!AL49+BERTAMBAH!AJ49</f>
        <v>0</v>
      </c>
      <c r="AO49" s="32">
        <f>'SALDO AWAL'!AM49-BERKURANG!AM49+BERTAMBAH!AK49</f>
        <v>0</v>
      </c>
      <c r="AP49" s="32">
        <f>'SALDO AWAL'!AN49-BERKURANG!AN49+BERTAMBAH!AL49</f>
        <v>0</v>
      </c>
      <c r="AQ49" s="32">
        <f>'SALDO AWAL'!AO49-BERKURANG!AO49+BERTAMBAH!AM49</f>
        <v>0</v>
      </c>
      <c r="AR49" s="32">
        <f>'SALDO AWAL'!AP49-BERKURANG!AP49+BERTAMBAH!AN49</f>
        <v>0</v>
      </c>
      <c r="AS49" s="32">
        <f>'SALDO AWAL'!AQ49-BERKURANG!AQ49+BERTAMBAH!AO49</f>
        <v>0</v>
      </c>
      <c r="AT49" s="32">
        <f>'SALDO AWAL'!AR49-BERKURANG!AR49+BERTAMBAH!AP49</f>
        <v>0</v>
      </c>
      <c r="AU49" s="60">
        <f t="shared" si="7"/>
        <v>0</v>
      </c>
      <c r="AV49" s="223">
        <f t="shared" si="6"/>
        <v>0</v>
      </c>
      <c r="AW49" s="13"/>
      <c r="AX49" s="14"/>
    </row>
    <row r="50" spans="1:50" ht="12" customHeight="1" x14ac:dyDescent="0.25">
      <c r="A50" s="10">
        <v>40</v>
      </c>
      <c r="B50" s="11" t="s">
        <v>67</v>
      </c>
      <c r="C50" s="32">
        <f>'SALDO AWAL'!E50-BERKURANG!E50+BERTAMBAH!C50</f>
        <v>0</v>
      </c>
      <c r="D50" s="32">
        <f>'SALDO AWAL'!F50-BERKURANG!F50+BERTAMBAH!D50</f>
        <v>0</v>
      </c>
      <c r="E50" s="319">
        <f t="shared" si="0"/>
        <v>0</v>
      </c>
      <c r="F50" s="32">
        <f>'SALDO AWAL'!G50-BERKURANG!G50+BERTAMBAH!E50</f>
        <v>0</v>
      </c>
      <c r="G50" s="32">
        <f>'SALDO AWAL'!H50-BERKURANG!H50+BERTAMBAH!F50</f>
        <v>0</v>
      </c>
      <c r="H50" s="32">
        <f>'SALDO AWAL'!I50-BERKURANG!I50+BERTAMBAH!G50</f>
        <v>0</v>
      </c>
      <c r="I50" s="32">
        <f>'SALDO AWAL'!J50-BERKURANG!J50+BERTAMBAH!H50</f>
        <v>0</v>
      </c>
      <c r="J50" s="32">
        <f>'SALDO AWAL'!K50-BERKURANG!K50+BERTAMBAH!I50</f>
        <v>0</v>
      </c>
      <c r="K50" s="32">
        <f>'SALDO AWAL'!L50-BERKURANG!L50+BERTAMBAH!J50</f>
        <v>0</v>
      </c>
      <c r="L50" s="32">
        <f>'SALDO AWAL'!M50-BERKURANG!M50+BERTAMBAH!K50</f>
        <v>0</v>
      </c>
      <c r="M50" s="32">
        <f>'SALDO AWAL'!N50-BERKURANG!N50+BERTAMBAH!L50</f>
        <v>0</v>
      </c>
      <c r="N50" s="32">
        <f>'SALDO AWAL'!O50-BERKURANG!O50+BERTAMBAH!M50</f>
        <v>0</v>
      </c>
      <c r="O50" s="297">
        <f>'SALDO AWAL'!P50-BERKURANG!P50+BERTAMBAH!N50</f>
        <v>0</v>
      </c>
      <c r="P50" s="32">
        <f>'SALDO AWAL'!Q50-BERKURANG!Q50+BERTAMBAH!O50</f>
        <v>0</v>
      </c>
      <c r="Q50" s="32">
        <f>'SALDO AWAL'!R50-BERKURANG!R50+BERTAMBAH!P50</f>
        <v>0</v>
      </c>
      <c r="R50" s="32">
        <f>'SALDO AWAL'!S50-BERKURANG!S50+BERTAMBAH!Q50</f>
        <v>0</v>
      </c>
      <c r="S50" s="32">
        <f>'SALDO AWAL'!T50-BERKURANG!T50+BERTAMBAH!R50</f>
        <v>0</v>
      </c>
      <c r="T50" s="32">
        <f>'SALDO AWAL'!U50-BERKURANG!U50+BERTAMBAH!S50</f>
        <v>0</v>
      </c>
      <c r="U50" s="297">
        <f>'SALDO AWAL'!V50-BERKURANG!V50+BERTAMBAH!T50</f>
        <v>0</v>
      </c>
      <c r="V50" s="32">
        <f>'SALDO AWAL'!W50-BERKURANG!W50+BERTAMBAH!U50</f>
        <v>0</v>
      </c>
      <c r="W50" s="32">
        <f>'SALDO AWAL'!X50-BERKURANG!X50+BERTAMBAH!V50</f>
        <v>0</v>
      </c>
      <c r="X50" s="319">
        <f t="shared" si="3"/>
        <v>0</v>
      </c>
      <c r="Y50" s="32">
        <f>'SALDO AWAL'!Y50-BERKURANG!Y50+BERTAMBAH!W50</f>
        <v>0</v>
      </c>
      <c r="Z50" s="297">
        <f>'SALDO AWAL'!Z50-BERKURANG!Z50+BERTAMBAH!X50</f>
        <v>0</v>
      </c>
      <c r="AA50" s="32">
        <f>'SALDO AWAL'!AA50-BERKURANG!AA50+BERTAMBAH!Y50</f>
        <v>0</v>
      </c>
      <c r="AB50" s="32">
        <f>'SALDO AWAL'!AB50-BERKURANG!AB50+BERTAMBAH!Z50</f>
        <v>0</v>
      </c>
      <c r="AC50" s="33">
        <f t="shared" si="4"/>
        <v>0</v>
      </c>
      <c r="AD50" s="32">
        <f>'SALDO AWAL'!AC50-BERKURANG!AC50+BERTAMBAH!AA50</f>
        <v>0</v>
      </c>
      <c r="AE50" s="32">
        <f>'SALDO AWAL'!AD50-BERKURANG!AD50+BERTAMBAH!AB50</f>
        <v>0</v>
      </c>
      <c r="AF50" s="32">
        <f>'SALDO AWAL'!AE50-BERKURANG!AE50+BERTAMBAH!AC50</f>
        <v>0</v>
      </c>
      <c r="AG50" s="32">
        <f>'SALDO AWAL'!AF50-BERKURANG!AF50+BERTAMBAH!AD50</f>
        <v>0</v>
      </c>
      <c r="AH50" s="32">
        <f>'SALDO AWAL'!AG50-BERKURANG!AG50+BERTAMBAH!AE50</f>
        <v>0</v>
      </c>
      <c r="AI50" s="32">
        <f>'SALDO AWAL'!AH50-BERKURANG!AH50+BERTAMBAH!AF50</f>
        <v>0</v>
      </c>
      <c r="AJ50" s="32">
        <f>'SALDO AWAL'!AI50-BERKURANG!AI50+BERTAMBAH!AG50</f>
        <v>0</v>
      </c>
      <c r="AK50" s="32">
        <f>'SALDO AWAL'!AJ50-BERKURANG!AJ50+BERTAMBAH!AH50</f>
        <v>0</v>
      </c>
      <c r="AL50" s="319">
        <f t="shared" si="5"/>
        <v>0</v>
      </c>
      <c r="AM50" s="32">
        <f>'SALDO AWAL'!AK50-BERKURANG!AK50+BERTAMBAH!AI50</f>
        <v>0</v>
      </c>
      <c r="AN50" s="32">
        <f>'SALDO AWAL'!AL50-BERKURANG!AL50+BERTAMBAH!AJ50</f>
        <v>0</v>
      </c>
      <c r="AO50" s="32">
        <f>'SALDO AWAL'!AM50-BERKURANG!AM50+BERTAMBAH!AK50</f>
        <v>0</v>
      </c>
      <c r="AP50" s="32">
        <f>'SALDO AWAL'!AN50-BERKURANG!AN50+BERTAMBAH!AL50</f>
        <v>0</v>
      </c>
      <c r="AQ50" s="32">
        <f>'SALDO AWAL'!AO50-BERKURANG!AO50+BERTAMBAH!AM50</f>
        <v>0</v>
      </c>
      <c r="AR50" s="32">
        <f>'SALDO AWAL'!AP50-BERKURANG!AP50+BERTAMBAH!AN50</f>
        <v>0</v>
      </c>
      <c r="AS50" s="32">
        <f>'SALDO AWAL'!AQ50-BERKURANG!AQ50+BERTAMBAH!AO50</f>
        <v>0</v>
      </c>
      <c r="AT50" s="32">
        <f>'SALDO AWAL'!AR50-BERKURANG!AR50+BERTAMBAH!AP50</f>
        <v>0</v>
      </c>
      <c r="AU50" s="60">
        <f t="shared" si="7"/>
        <v>0</v>
      </c>
      <c r="AV50" s="223">
        <f t="shared" si="6"/>
        <v>0</v>
      </c>
      <c r="AW50" s="13"/>
      <c r="AX50" s="14"/>
    </row>
    <row r="51" spans="1:50" ht="12" customHeight="1" x14ac:dyDescent="0.25">
      <c r="A51" s="10">
        <v>41</v>
      </c>
      <c r="B51" s="33" t="s">
        <v>68</v>
      </c>
      <c r="C51" s="32">
        <f>'SALDO AWAL'!E51-BERKURANG!E51+BERTAMBAH!C51</f>
        <v>0</v>
      </c>
      <c r="D51" s="32">
        <f>'SALDO AWAL'!F51-BERKURANG!F51+BERTAMBAH!D51</f>
        <v>0</v>
      </c>
      <c r="E51" s="319">
        <f t="shared" si="0"/>
        <v>0</v>
      </c>
      <c r="F51" s="32">
        <f>'SALDO AWAL'!G51-BERKURANG!G51+BERTAMBAH!E51</f>
        <v>0</v>
      </c>
      <c r="G51" s="32">
        <f>'SALDO AWAL'!H51-BERKURANG!H51+BERTAMBAH!F51</f>
        <v>0</v>
      </c>
      <c r="H51" s="32">
        <f>'SALDO AWAL'!I51-BERKURANG!I51+BERTAMBAH!G51</f>
        <v>0</v>
      </c>
      <c r="I51" s="32">
        <f>'SALDO AWAL'!J51-BERKURANG!J51+BERTAMBAH!H51</f>
        <v>0</v>
      </c>
      <c r="J51" s="32">
        <f>'SALDO AWAL'!K51-BERKURANG!K51+BERTAMBAH!I51</f>
        <v>0</v>
      </c>
      <c r="K51" s="32">
        <f>'SALDO AWAL'!L51-BERKURANG!L51+BERTAMBAH!J51</f>
        <v>0</v>
      </c>
      <c r="L51" s="32">
        <f>'SALDO AWAL'!M51-BERKURANG!M51+BERTAMBAH!K51</f>
        <v>0</v>
      </c>
      <c r="M51" s="32">
        <f>'SALDO AWAL'!N51-BERKURANG!N51+BERTAMBAH!L51</f>
        <v>0</v>
      </c>
      <c r="N51" s="32">
        <f>'SALDO AWAL'!O51-BERKURANG!O51+BERTAMBAH!M51</f>
        <v>0</v>
      </c>
      <c r="O51" s="297">
        <f>'SALDO AWAL'!P51-BERKURANG!P51+BERTAMBAH!N51</f>
        <v>0</v>
      </c>
      <c r="P51" s="32">
        <f>'SALDO AWAL'!Q51-BERKURANG!Q51+BERTAMBAH!O51</f>
        <v>0</v>
      </c>
      <c r="Q51" s="32">
        <f>'SALDO AWAL'!R51-BERKURANG!R51+BERTAMBAH!P51</f>
        <v>0</v>
      </c>
      <c r="R51" s="32">
        <f>'SALDO AWAL'!S51-BERKURANG!S51+BERTAMBAH!Q51</f>
        <v>0</v>
      </c>
      <c r="S51" s="32">
        <f>'SALDO AWAL'!T51-BERKURANG!T51+BERTAMBAH!R51</f>
        <v>0</v>
      </c>
      <c r="T51" s="32">
        <f>'SALDO AWAL'!U51-BERKURANG!U51+BERTAMBAH!S51</f>
        <v>0</v>
      </c>
      <c r="U51" s="297">
        <f>'SALDO AWAL'!V51-BERKURANG!V51+BERTAMBAH!T51</f>
        <v>0</v>
      </c>
      <c r="V51" s="32">
        <f>'SALDO AWAL'!W51-BERKURANG!W51+BERTAMBAH!U51</f>
        <v>0</v>
      </c>
      <c r="W51" s="32">
        <f>'SALDO AWAL'!X51-BERKURANG!X51+BERTAMBAH!V51</f>
        <v>0</v>
      </c>
      <c r="X51" s="319">
        <f t="shared" si="3"/>
        <v>0</v>
      </c>
      <c r="Y51" s="32">
        <f>'SALDO AWAL'!Y51-BERKURANG!Y51+BERTAMBAH!W51</f>
        <v>0</v>
      </c>
      <c r="Z51" s="297">
        <f>'SALDO AWAL'!Z51-BERKURANG!Z51+BERTAMBAH!X51</f>
        <v>0</v>
      </c>
      <c r="AA51" s="32">
        <f>'SALDO AWAL'!AA51-BERKURANG!AA51+BERTAMBAH!Y51</f>
        <v>0</v>
      </c>
      <c r="AB51" s="32">
        <f>'SALDO AWAL'!AB51-BERKURANG!AB51+BERTAMBAH!Z51</f>
        <v>0</v>
      </c>
      <c r="AC51" s="33">
        <f t="shared" si="4"/>
        <v>0</v>
      </c>
      <c r="AD51" s="32">
        <f>'SALDO AWAL'!AC51-BERKURANG!AC51+BERTAMBAH!AA51</f>
        <v>0</v>
      </c>
      <c r="AE51" s="32">
        <f>'SALDO AWAL'!AD51-BERKURANG!AD51+BERTAMBAH!AB51</f>
        <v>0</v>
      </c>
      <c r="AF51" s="32">
        <f>'SALDO AWAL'!AE51-BERKURANG!AE51+BERTAMBAH!AC51</f>
        <v>0</v>
      </c>
      <c r="AG51" s="32">
        <f>'SALDO AWAL'!AF51-BERKURANG!AF51+BERTAMBAH!AD51</f>
        <v>0</v>
      </c>
      <c r="AH51" s="32">
        <f>'SALDO AWAL'!AG51-BERKURANG!AG51+BERTAMBAH!AE51</f>
        <v>0</v>
      </c>
      <c r="AI51" s="32">
        <f>'SALDO AWAL'!AH51-BERKURANG!AH51+BERTAMBAH!AF51</f>
        <v>0</v>
      </c>
      <c r="AJ51" s="32">
        <f>'SALDO AWAL'!AI51-BERKURANG!AI51+BERTAMBAH!AG51</f>
        <v>0</v>
      </c>
      <c r="AK51" s="32">
        <f>'SALDO AWAL'!AJ51-BERKURANG!AJ51+BERTAMBAH!AH51</f>
        <v>0</v>
      </c>
      <c r="AL51" s="319">
        <f t="shared" si="5"/>
        <v>0</v>
      </c>
      <c r="AM51" s="32">
        <f>'SALDO AWAL'!AK51-BERKURANG!AK51+BERTAMBAH!AI51</f>
        <v>0</v>
      </c>
      <c r="AN51" s="32">
        <f>'SALDO AWAL'!AL51-BERKURANG!AL51+BERTAMBAH!AJ51</f>
        <v>0</v>
      </c>
      <c r="AO51" s="32">
        <f>'SALDO AWAL'!AM51-BERKURANG!AM51+BERTAMBAH!AK51</f>
        <v>0</v>
      </c>
      <c r="AP51" s="32">
        <f>'SALDO AWAL'!AN51-BERKURANG!AN51+BERTAMBAH!AL51</f>
        <v>0</v>
      </c>
      <c r="AQ51" s="32">
        <f>'SALDO AWAL'!AO51-BERKURANG!AO51+BERTAMBAH!AM51</f>
        <v>0</v>
      </c>
      <c r="AR51" s="32">
        <f>'SALDO AWAL'!AP51-BERKURANG!AP51+BERTAMBAH!AN51</f>
        <v>0</v>
      </c>
      <c r="AS51" s="32">
        <f>'SALDO AWAL'!AQ51-BERKURANG!AQ51+BERTAMBAH!AO51</f>
        <v>0</v>
      </c>
      <c r="AT51" s="32">
        <f>'SALDO AWAL'!AR51-BERKURANG!AR51+BERTAMBAH!AP51</f>
        <v>0</v>
      </c>
      <c r="AU51" s="60">
        <f t="shared" si="7"/>
        <v>0</v>
      </c>
      <c r="AV51" s="223">
        <f t="shared" si="6"/>
        <v>0</v>
      </c>
      <c r="AW51" s="13"/>
      <c r="AX51" s="14"/>
    </row>
    <row r="52" spans="1:50" ht="12" customHeight="1" x14ac:dyDescent="0.25">
      <c r="A52" s="10">
        <v>42</v>
      </c>
      <c r="B52" s="16" t="s">
        <v>69</v>
      </c>
      <c r="C52" s="32">
        <f>'SALDO AWAL'!E52-BERKURANG!E52+BERTAMBAH!C52</f>
        <v>0</v>
      </c>
      <c r="D52" s="32">
        <f>'SALDO AWAL'!F52-BERKURANG!F52+BERTAMBAH!D52</f>
        <v>0</v>
      </c>
      <c r="E52" s="319">
        <f t="shared" si="0"/>
        <v>0</v>
      </c>
      <c r="F52" s="32">
        <f>'SALDO AWAL'!G52-BERKURANG!G52+BERTAMBAH!E52</f>
        <v>0</v>
      </c>
      <c r="G52" s="32">
        <f>'SALDO AWAL'!H52-BERKURANG!H52+BERTAMBAH!F52</f>
        <v>0</v>
      </c>
      <c r="H52" s="32">
        <f>'SALDO AWAL'!I52-BERKURANG!I52+BERTAMBAH!G52</f>
        <v>0</v>
      </c>
      <c r="I52" s="32">
        <f>'SALDO AWAL'!J52-BERKURANG!J52+BERTAMBAH!H52</f>
        <v>0</v>
      </c>
      <c r="J52" s="32">
        <f>'SALDO AWAL'!K52-BERKURANG!K52+BERTAMBAH!I52</f>
        <v>0</v>
      </c>
      <c r="K52" s="32">
        <f>'SALDO AWAL'!L52-BERKURANG!L52+BERTAMBAH!J52</f>
        <v>0</v>
      </c>
      <c r="L52" s="32">
        <f>'SALDO AWAL'!M52-BERKURANG!M52+BERTAMBAH!K52</f>
        <v>0</v>
      </c>
      <c r="M52" s="32">
        <f>'SALDO AWAL'!N52-BERKURANG!N52+BERTAMBAH!L52</f>
        <v>0</v>
      </c>
      <c r="N52" s="32">
        <f>'SALDO AWAL'!O52-BERKURANG!O52+BERTAMBAH!M52</f>
        <v>0</v>
      </c>
      <c r="O52" s="297">
        <f>'SALDO AWAL'!P52-BERKURANG!P52+BERTAMBAH!N52</f>
        <v>0</v>
      </c>
      <c r="P52" s="32">
        <f>'SALDO AWAL'!Q52-BERKURANG!Q52+BERTAMBAH!O52</f>
        <v>0</v>
      </c>
      <c r="Q52" s="32">
        <f>'SALDO AWAL'!R52-BERKURANG!R52+BERTAMBAH!P52</f>
        <v>0</v>
      </c>
      <c r="R52" s="32">
        <f>'SALDO AWAL'!S52-BERKURANG!S52+BERTAMBAH!Q52</f>
        <v>0</v>
      </c>
      <c r="S52" s="32">
        <f>'SALDO AWAL'!T52-BERKURANG!T52+BERTAMBAH!R52</f>
        <v>0</v>
      </c>
      <c r="T52" s="32">
        <f>'SALDO AWAL'!U52-BERKURANG!U52+BERTAMBAH!S52</f>
        <v>0</v>
      </c>
      <c r="U52" s="297">
        <f>'SALDO AWAL'!V52-BERKURANG!V52+BERTAMBAH!T52</f>
        <v>0</v>
      </c>
      <c r="V52" s="32">
        <f>'SALDO AWAL'!W52-BERKURANG!W52+BERTAMBAH!U52</f>
        <v>0</v>
      </c>
      <c r="W52" s="32">
        <f>'SALDO AWAL'!X52-BERKURANG!X52+BERTAMBAH!V52</f>
        <v>0</v>
      </c>
      <c r="X52" s="319">
        <f t="shared" si="3"/>
        <v>0</v>
      </c>
      <c r="Y52" s="32">
        <f>'SALDO AWAL'!Y52-BERKURANG!Y52+BERTAMBAH!W52</f>
        <v>0</v>
      </c>
      <c r="Z52" s="297">
        <f>'SALDO AWAL'!Z52-BERKURANG!Z52+BERTAMBAH!X52</f>
        <v>0</v>
      </c>
      <c r="AA52" s="32">
        <f>'SALDO AWAL'!AA52-BERKURANG!AA52+BERTAMBAH!Y52</f>
        <v>0</v>
      </c>
      <c r="AB52" s="32">
        <f>'SALDO AWAL'!AB52-BERKURANG!AB52+BERTAMBAH!Z52</f>
        <v>0</v>
      </c>
      <c r="AC52" s="33">
        <f t="shared" si="4"/>
        <v>0</v>
      </c>
      <c r="AD52" s="32">
        <f>'SALDO AWAL'!AC52-BERKURANG!AC52+BERTAMBAH!AA52</f>
        <v>0</v>
      </c>
      <c r="AE52" s="32">
        <f>'SALDO AWAL'!AD52-BERKURANG!AD52+BERTAMBAH!AB52</f>
        <v>0</v>
      </c>
      <c r="AF52" s="32">
        <f>'SALDO AWAL'!AE52-BERKURANG!AE52+BERTAMBAH!AC52</f>
        <v>0</v>
      </c>
      <c r="AG52" s="32">
        <f>'SALDO AWAL'!AF52-BERKURANG!AF52+BERTAMBAH!AD52</f>
        <v>0</v>
      </c>
      <c r="AH52" s="32">
        <f>'SALDO AWAL'!AG52-BERKURANG!AG52+BERTAMBAH!AE52</f>
        <v>0</v>
      </c>
      <c r="AI52" s="32">
        <f>'SALDO AWAL'!AH52-BERKURANG!AH52+BERTAMBAH!AF52</f>
        <v>0</v>
      </c>
      <c r="AJ52" s="32">
        <f>'SALDO AWAL'!AI52-BERKURANG!AI52+BERTAMBAH!AG52</f>
        <v>0</v>
      </c>
      <c r="AK52" s="32">
        <f>'SALDO AWAL'!AJ52-BERKURANG!AJ52+BERTAMBAH!AH52</f>
        <v>0</v>
      </c>
      <c r="AL52" s="319">
        <f t="shared" si="5"/>
        <v>0</v>
      </c>
      <c r="AM52" s="32">
        <f>'SALDO AWAL'!AK52-BERKURANG!AK52+BERTAMBAH!AI52</f>
        <v>0</v>
      </c>
      <c r="AN52" s="32">
        <f>'SALDO AWAL'!AL52-BERKURANG!AL52+BERTAMBAH!AJ52</f>
        <v>0</v>
      </c>
      <c r="AO52" s="32">
        <f>'SALDO AWAL'!AM52-BERKURANG!AM52+BERTAMBAH!AK52</f>
        <v>0</v>
      </c>
      <c r="AP52" s="32">
        <f>'SALDO AWAL'!AN52-BERKURANG!AN52+BERTAMBAH!AL52</f>
        <v>0</v>
      </c>
      <c r="AQ52" s="32">
        <f>'SALDO AWAL'!AO52-BERKURANG!AO52+BERTAMBAH!AM52</f>
        <v>0</v>
      </c>
      <c r="AR52" s="32">
        <f>'SALDO AWAL'!AP52-BERKURANG!AP52+BERTAMBAH!AN52</f>
        <v>0</v>
      </c>
      <c r="AS52" s="32">
        <f>'SALDO AWAL'!AQ52-BERKURANG!AQ52+BERTAMBAH!AO52</f>
        <v>0</v>
      </c>
      <c r="AT52" s="32">
        <f>'SALDO AWAL'!AR52-BERKURANG!AR52+BERTAMBAH!AP52</f>
        <v>0</v>
      </c>
      <c r="AU52" s="60">
        <f t="shared" si="7"/>
        <v>0</v>
      </c>
      <c r="AV52" s="223">
        <f t="shared" si="6"/>
        <v>0</v>
      </c>
      <c r="AW52" s="13"/>
      <c r="AX52" s="14"/>
    </row>
    <row r="53" spans="1:50" ht="12" customHeight="1" x14ac:dyDescent="0.25">
      <c r="A53" s="10">
        <v>43</v>
      </c>
      <c r="B53" s="66" t="s">
        <v>70</v>
      </c>
      <c r="C53" s="32">
        <f>'SALDO AWAL'!E53-BERKURANG!E53+BERTAMBAH!C53</f>
        <v>1</v>
      </c>
      <c r="D53" s="32">
        <f>'SALDO AWAL'!F53-BERKURANG!F53+BERTAMBAH!D53</f>
        <v>437500000</v>
      </c>
      <c r="E53" s="319">
        <f t="shared" si="0"/>
        <v>483</v>
      </c>
      <c r="F53" s="32">
        <f>'SALDO AWAL'!G53-BERKURANG!G53+BERTAMBAH!E53</f>
        <v>0</v>
      </c>
      <c r="G53" s="32">
        <f>'SALDO AWAL'!H53-BERKURANG!H53+BERTAMBAH!F53</f>
        <v>0</v>
      </c>
      <c r="H53" s="32">
        <f>'SALDO AWAL'!I53-BERKURANG!I53+BERTAMBAH!G53</f>
        <v>50</v>
      </c>
      <c r="I53" s="32">
        <f>'SALDO AWAL'!J53-BERKURANG!J53+BERTAMBAH!H53</f>
        <v>720394000</v>
      </c>
      <c r="J53" s="32">
        <f>'SALDO AWAL'!K53-BERKURANG!K53+BERTAMBAH!I53</f>
        <v>6</v>
      </c>
      <c r="K53" s="32">
        <f>'SALDO AWAL'!L53-BERKURANG!L53+BERTAMBAH!J53</f>
        <v>16753000</v>
      </c>
      <c r="L53" s="32">
        <f>'SALDO AWAL'!M53-BERKURANG!M53+BERTAMBAH!K53</f>
        <v>3</v>
      </c>
      <c r="M53" s="32">
        <f>'SALDO AWAL'!N53-BERKURANG!N53+BERTAMBAH!L53</f>
        <v>37510000</v>
      </c>
      <c r="N53" s="32">
        <f>'SALDO AWAL'!O53-BERKURANG!O53+BERTAMBAH!M53</f>
        <v>392</v>
      </c>
      <c r="O53" s="297">
        <f>'SALDO AWAL'!P53-BERKURANG!P53+BERTAMBAH!N53</f>
        <v>931769118</v>
      </c>
      <c r="P53" s="32">
        <f>'SALDO AWAL'!Q53-BERKURANG!Q53+BERTAMBAH!O53</f>
        <v>30</v>
      </c>
      <c r="Q53" s="32">
        <f>'SALDO AWAL'!R53-BERKURANG!R53+BERTAMBAH!P53</f>
        <v>157059500</v>
      </c>
      <c r="R53" s="32">
        <f>'SALDO AWAL'!S53-BERKURANG!S53+BERTAMBAH!Q53</f>
        <v>0</v>
      </c>
      <c r="S53" s="32">
        <f>'SALDO AWAL'!T53-BERKURANG!T53+BERTAMBAH!R53</f>
        <v>0</v>
      </c>
      <c r="T53" s="32">
        <f>'SALDO AWAL'!U53-BERKURANG!U53+BERTAMBAH!S53</f>
        <v>2</v>
      </c>
      <c r="U53" s="297">
        <f>'SALDO AWAL'!V53-BERKURANG!V53+BERTAMBAH!T53</f>
        <v>1938475</v>
      </c>
      <c r="V53" s="32">
        <f>'SALDO AWAL'!W53-BERKURANG!W53+BERTAMBAH!U53</f>
        <v>0</v>
      </c>
      <c r="W53" s="32">
        <f>'SALDO AWAL'!X53-BERKURANG!X53+BERTAMBAH!V53</f>
        <v>0</v>
      </c>
      <c r="X53" s="319">
        <f t="shared" si="3"/>
        <v>4</v>
      </c>
      <c r="Y53" s="32">
        <f>'SALDO AWAL'!Y53-BERKURANG!Y53+BERTAMBAH!W53</f>
        <v>4</v>
      </c>
      <c r="Z53" s="297">
        <f>'SALDO AWAL'!Z53-BERKURANG!Z53+BERTAMBAH!X53</f>
        <v>820293600</v>
      </c>
      <c r="AA53" s="32">
        <f>'SALDO AWAL'!AA53-BERKURANG!AA53+BERTAMBAH!Y53</f>
        <v>0</v>
      </c>
      <c r="AB53" s="32">
        <f>'SALDO AWAL'!AB53-BERKURANG!AB53+BERTAMBAH!Z53</f>
        <v>0</v>
      </c>
      <c r="AC53" s="33">
        <f t="shared" si="4"/>
        <v>2</v>
      </c>
      <c r="AD53" s="32">
        <f>'SALDO AWAL'!AC53-BERKURANG!AC53+BERTAMBAH!AA53</f>
        <v>1</v>
      </c>
      <c r="AE53" s="32">
        <f>'SALDO AWAL'!AD53-BERKURANG!AD53+BERTAMBAH!AB53</f>
        <v>61834500</v>
      </c>
      <c r="AF53" s="32">
        <f>'SALDO AWAL'!AE53-BERKURANG!AE53+BERTAMBAH!AC53</f>
        <v>0</v>
      </c>
      <c r="AG53" s="32">
        <f>'SALDO AWAL'!AF53-BERKURANG!AF53+BERTAMBAH!AD53</f>
        <v>0</v>
      </c>
      <c r="AH53" s="32">
        <f>'SALDO AWAL'!AG53-BERKURANG!AG53+BERTAMBAH!AE53</f>
        <v>1</v>
      </c>
      <c r="AI53" s="32">
        <f>'SALDO AWAL'!AH53-BERKURANG!AH53+BERTAMBAH!AF53</f>
        <v>7480000</v>
      </c>
      <c r="AJ53" s="32">
        <f>'SALDO AWAL'!AI53-BERKURANG!AI53+BERTAMBAH!AG53</f>
        <v>0</v>
      </c>
      <c r="AK53" s="32">
        <f>'SALDO AWAL'!AJ53-BERKURANG!AJ53+BERTAMBAH!AH53</f>
        <v>0</v>
      </c>
      <c r="AL53" s="319">
        <f t="shared" si="5"/>
        <v>0</v>
      </c>
      <c r="AM53" s="32">
        <f>'SALDO AWAL'!AK53-BERKURANG!AK53+BERTAMBAH!AI53</f>
        <v>0</v>
      </c>
      <c r="AN53" s="32">
        <f>'SALDO AWAL'!AL53-BERKURANG!AL53+BERTAMBAH!AJ53</f>
        <v>0</v>
      </c>
      <c r="AO53" s="32">
        <f>'SALDO AWAL'!AM53-BERKURANG!AM53+BERTAMBAH!AK53</f>
        <v>0</v>
      </c>
      <c r="AP53" s="32">
        <f>'SALDO AWAL'!AN53-BERKURANG!AN53+BERTAMBAH!AL53</f>
        <v>0</v>
      </c>
      <c r="AQ53" s="32">
        <f>'SALDO AWAL'!AO53-BERKURANG!AO53+BERTAMBAH!AM53</f>
        <v>0</v>
      </c>
      <c r="AR53" s="32">
        <f>'SALDO AWAL'!AP53-BERKURANG!AP53+BERTAMBAH!AN53</f>
        <v>0</v>
      </c>
      <c r="AS53" s="32">
        <f>'SALDO AWAL'!AQ53-BERKURANG!AQ53+BERTAMBAH!AO53</f>
        <v>0</v>
      </c>
      <c r="AT53" s="32">
        <f>'SALDO AWAL'!AR53-BERKURANG!AR53+BERTAMBAH!AP53</f>
        <v>0</v>
      </c>
      <c r="AU53" s="60">
        <f t="shared" si="7"/>
        <v>490</v>
      </c>
      <c r="AV53" s="223">
        <f t="shared" si="6"/>
        <v>3192532193</v>
      </c>
      <c r="AW53" s="13"/>
      <c r="AX53" s="14"/>
    </row>
    <row r="54" spans="1:50" ht="12" customHeight="1" x14ac:dyDescent="0.25">
      <c r="A54" s="10">
        <v>44</v>
      </c>
      <c r="B54" s="36" t="s">
        <v>71</v>
      </c>
      <c r="C54" s="32">
        <f>'SALDO AWAL'!E54-BERKURANG!E54+BERTAMBAH!C54</f>
        <v>0</v>
      </c>
      <c r="D54" s="32">
        <f>'SALDO AWAL'!F54-BERKURANG!F54+BERTAMBAH!D54</f>
        <v>0</v>
      </c>
      <c r="E54" s="319">
        <f t="shared" si="0"/>
        <v>334</v>
      </c>
      <c r="F54" s="32">
        <f>'SALDO AWAL'!G54-BERKURANG!G54+BERTAMBAH!E54</f>
        <v>0</v>
      </c>
      <c r="G54" s="32">
        <f>'SALDO AWAL'!H54-BERKURANG!H54+BERTAMBAH!F54</f>
        <v>0</v>
      </c>
      <c r="H54" s="32">
        <f>'SALDO AWAL'!I54-BERKURANG!I54+BERTAMBAH!G54</f>
        <v>11</v>
      </c>
      <c r="I54" s="32">
        <f>'SALDO AWAL'!J54-BERKURANG!J54+BERTAMBAH!H54</f>
        <v>444755000</v>
      </c>
      <c r="J54" s="32">
        <f>'SALDO AWAL'!K54-BERKURANG!K54+BERTAMBAH!I54</f>
        <v>0</v>
      </c>
      <c r="K54" s="32">
        <f>'SALDO AWAL'!L54-BERKURANG!L54+BERTAMBAH!J54</f>
        <v>0</v>
      </c>
      <c r="L54" s="32">
        <f>'SALDO AWAL'!M54-BERKURANG!M54+BERTAMBAH!K54</f>
        <v>0</v>
      </c>
      <c r="M54" s="32">
        <f>'SALDO AWAL'!N54-BERKURANG!N54+BERTAMBAH!L54</f>
        <v>0</v>
      </c>
      <c r="N54" s="32">
        <f>'SALDO AWAL'!O54-BERKURANG!O54+BERTAMBAH!M54</f>
        <v>303</v>
      </c>
      <c r="O54" s="297">
        <f>'SALDO AWAL'!P54-BERKURANG!P54+BERTAMBAH!N54</f>
        <v>585091475</v>
      </c>
      <c r="P54" s="32">
        <f>'SALDO AWAL'!Q54-BERKURANG!Q54+BERTAMBAH!O54</f>
        <v>20</v>
      </c>
      <c r="Q54" s="32">
        <f>'SALDO AWAL'!R54-BERKURANG!R54+BERTAMBAH!P54</f>
        <v>89643950</v>
      </c>
      <c r="R54" s="32">
        <f>'SALDO AWAL'!S54-BERKURANG!S54+BERTAMBAH!Q54</f>
        <v>0</v>
      </c>
      <c r="S54" s="32">
        <f>'SALDO AWAL'!T54-BERKURANG!T54+BERTAMBAH!R54</f>
        <v>0</v>
      </c>
      <c r="T54" s="32">
        <f>'SALDO AWAL'!U54-BERKURANG!U54+BERTAMBAH!S54</f>
        <v>0</v>
      </c>
      <c r="U54" s="297">
        <f>'SALDO AWAL'!V54-BERKURANG!V54+BERTAMBAH!T54</f>
        <v>0</v>
      </c>
      <c r="V54" s="32">
        <f>'SALDO AWAL'!W54-BERKURANG!W54+BERTAMBAH!U54</f>
        <v>0</v>
      </c>
      <c r="W54" s="32">
        <f>'SALDO AWAL'!X54-BERKURANG!X54+BERTAMBAH!V54</f>
        <v>0</v>
      </c>
      <c r="X54" s="319">
        <f t="shared" si="3"/>
        <v>3</v>
      </c>
      <c r="Y54" s="32">
        <f>'SALDO AWAL'!Y54-BERKURANG!Y54+BERTAMBAH!W54</f>
        <v>3</v>
      </c>
      <c r="Z54" s="297">
        <f>'SALDO AWAL'!Z54-BERKURANG!Z54+BERTAMBAH!X54</f>
        <v>749566000</v>
      </c>
      <c r="AA54" s="32">
        <f>'SALDO AWAL'!AA54-BERKURANG!AA54+BERTAMBAH!Y54</f>
        <v>0</v>
      </c>
      <c r="AB54" s="32">
        <f>'SALDO AWAL'!AB54-BERKURANG!AB54+BERTAMBAH!Z54</f>
        <v>0</v>
      </c>
      <c r="AC54" s="33">
        <f t="shared" si="4"/>
        <v>1</v>
      </c>
      <c r="AD54" s="32">
        <f>'SALDO AWAL'!AC54-BERKURANG!AC54+BERTAMBAH!AA54</f>
        <v>0</v>
      </c>
      <c r="AE54" s="32">
        <f>'SALDO AWAL'!AD54-BERKURANG!AD54+BERTAMBAH!AB54</f>
        <v>0</v>
      </c>
      <c r="AF54" s="32">
        <f>'SALDO AWAL'!AE54-BERKURANG!AE54+BERTAMBAH!AC54</f>
        <v>0</v>
      </c>
      <c r="AG54" s="32">
        <f>'SALDO AWAL'!AF54-BERKURANG!AF54+BERTAMBAH!AD54</f>
        <v>0</v>
      </c>
      <c r="AH54" s="32">
        <f>'SALDO AWAL'!AG54-BERKURANG!AG54+BERTAMBAH!AE54</f>
        <v>1</v>
      </c>
      <c r="AI54" s="32">
        <f>'SALDO AWAL'!AH54-BERKURANG!AH54+BERTAMBAH!AF54</f>
        <v>12292500</v>
      </c>
      <c r="AJ54" s="32">
        <f>'SALDO AWAL'!AI54-BERKURANG!AI54+BERTAMBAH!AG54</f>
        <v>0</v>
      </c>
      <c r="AK54" s="32">
        <f>'SALDO AWAL'!AJ54-BERKURANG!AJ54+BERTAMBAH!AH54</f>
        <v>0</v>
      </c>
      <c r="AL54" s="319">
        <f t="shared" si="5"/>
        <v>0</v>
      </c>
      <c r="AM54" s="32">
        <f>'SALDO AWAL'!AK54-BERKURANG!AK54+BERTAMBAH!AI54</f>
        <v>0</v>
      </c>
      <c r="AN54" s="32">
        <f>'SALDO AWAL'!AL54-BERKURANG!AL54+BERTAMBAH!AJ54</f>
        <v>0</v>
      </c>
      <c r="AO54" s="32">
        <f>'SALDO AWAL'!AM54-BERKURANG!AM54+BERTAMBAH!AK54</f>
        <v>0</v>
      </c>
      <c r="AP54" s="32">
        <f>'SALDO AWAL'!AN54-BERKURANG!AN54+BERTAMBAH!AL54</f>
        <v>0</v>
      </c>
      <c r="AQ54" s="32">
        <f>'SALDO AWAL'!AO54-BERKURANG!AO54+BERTAMBAH!AM54</f>
        <v>0</v>
      </c>
      <c r="AR54" s="32">
        <f>'SALDO AWAL'!AP54-BERKURANG!AP54+BERTAMBAH!AN54</f>
        <v>0</v>
      </c>
      <c r="AS54" s="32">
        <f>'SALDO AWAL'!AQ54-BERKURANG!AQ54+BERTAMBAH!AO54</f>
        <v>0</v>
      </c>
      <c r="AT54" s="32">
        <f>'SALDO AWAL'!AR54-BERKURANG!AR54+BERTAMBAH!AP54</f>
        <v>0</v>
      </c>
      <c r="AU54" s="60">
        <f t="shared" si="7"/>
        <v>338</v>
      </c>
      <c r="AV54" s="223">
        <f t="shared" si="6"/>
        <v>1881348925</v>
      </c>
      <c r="AW54" s="13"/>
      <c r="AX54" s="14"/>
    </row>
    <row r="55" spans="1:50" ht="12" customHeight="1" x14ac:dyDescent="0.25">
      <c r="A55" s="10">
        <v>45</v>
      </c>
      <c r="B55" s="70" t="s">
        <v>72</v>
      </c>
      <c r="C55" s="32">
        <f>'SALDO AWAL'!E55-BERKURANG!E55+BERTAMBAH!C55</f>
        <v>2</v>
      </c>
      <c r="D55" s="32">
        <f>'SALDO AWAL'!F55-BERKURANG!F55+BERTAMBAH!D55</f>
        <v>472650000</v>
      </c>
      <c r="E55" s="319">
        <f t="shared" si="0"/>
        <v>481</v>
      </c>
      <c r="F55" s="32">
        <f>'SALDO AWAL'!G55-BERKURANG!G55+BERTAMBAH!E55</f>
        <v>1</v>
      </c>
      <c r="G55" s="32">
        <f>'SALDO AWAL'!H55-BERKURANG!H55+BERTAMBAH!F55</f>
        <v>12100000</v>
      </c>
      <c r="H55" s="32">
        <f>'SALDO AWAL'!I55-BERKURANG!I55+BERTAMBAH!G55</f>
        <v>10</v>
      </c>
      <c r="I55" s="32">
        <f>'SALDO AWAL'!J55-BERKURANG!J55+BERTAMBAH!H55</f>
        <v>775230750</v>
      </c>
      <c r="J55" s="32">
        <f>'SALDO AWAL'!K55-BERKURANG!K55+BERTAMBAH!I55</f>
        <v>0</v>
      </c>
      <c r="K55" s="32">
        <f>'SALDO AWAL'!L55-BERKURANG!L55+BERTAMBAH!J55</f>
        <v>0</v>
      </c>
      <c r="L55" s="32">
        <f>'SALDO AWAL'!M55-BERKURANG!M55+BERTAMBAH!K55</f>
        <v>1</v>
      </c>
      <c r="M55" s="32">
        <f>'SALDO AWAL'!N55-BERKURANG!N55+BERTAMBAH!L55</f>
        <v>2880000</v>
      </c>
      <c r="N55" s="32">
        <f>'SALDO AWAL'!O55-BERKURANG!O55+BERTAMBAH!M55</f>
        <v>453</v>
      </c>
      <c r="O55" s="297">
        <f>'SALDO AWAL'!P55-BERKURANG!P55+BERTAMBAH!N55</f>
        <v>1027307461</v>
      </c>
      <c r="P55" s="32">
        <f>'SALDO AWAL'!Q55-BERKURANG!Q55+BERTAMBAH!O55</f>
        <v>16</v>
      </c>
      <c r="Q55" s="32">
        <f>'SALDO AWAL'!R55-BERKURANG!R55+BERTAMBAH!P55</f>
        <v>89894500</v>
      </c>
      <c r="R55" s="32">
        <f>'SALDO AWAL'!S55-BERKURANG!S55+BERTAMBAH!Q55</f>
        <v>0</v>
      </c>
      <c r="S55" s="32">
        <f>'SALDO AWAL'!T55-BERKURANG!T55+BERTAMBAH!R55</f>
        <v>0</v>
      </c>
      <c r="T55" s="32">
        <f>'SALDO AWAL'!U55-BERKURANG!U55+BERTAMBAH!S55</f>
        <v>0</v>
      </c>
      <c r="U55" s="297">
        <f>'SALDO AWAL'!V55-BERKURANG!V55+BERTAMBAH!T55</f>
        <v>0</v>
      </c>
      <c r="V55" s="32">
        <f>'SALDO AWAL'!W55-BERKURANG!W55+BERTAMBAH!U55</f>
        <v>0</v>
      </c>
      <c r="W55" s="32">
        <f>'SALDO AWAL'!X55-BERKURANG!X55+BERTAMBAH!V55</f>
        <v>0</v>
      </c>
      <c r="X55" s="319">
        <f t="shared" si="3"/>
        <v>3</v>
      </c>
      <c r="Y55" s="32">
        <f>'SALDO AWAL'!Y55-BERKURANG!Y55+BERTAMBAH!W55</f>
        <v>3</v>
      </c>
      <c r="Z55" s="297">
        <f>'SALDO AWAL'!Z55-BERKURANG!Z55+BERTAMBAH!X55</f>
        <v>366929894</v>
      </c>
      <c r="AA55" s="32">
        <f>'SALDO AWAL'!AA55-BERKURANG!AA55+BERTAMBAH!Y55</f>
        <v>0</v>
      </c>
      <c r="AB55" s="32">
        <f>'SALDO AWAL'!AB55-BERKURANG!AB55+BERTAMBAH!Z55</f>
        <v>0</v>
      </c>
      <c r="AC55" s="33">
        <f t="shared" si="4"/>
        <v>1</v>
      </c>
      <c r="AD55" s="32">
        <f>'SALDO AWAL'!AC55-BERKURANG!AC55+BERTAMBAH!AA55</f>
        <v>0</v>
      </c>
      <c r="AE55" s="32">
        <f>'SALDO AWAL'!AD55-BERKURANG!AD55+BERTAMBAH!AB55</f>
        <v>0</v>
      </c>
      <c r="AF55" s="32">
        <f>'SALDO AWAL'!AE55-BERKURANG!AE55+BERTAMBAH!AC55</f>
        <v>0</v>
      </c>
      <c r="AG55" s="32">
        <f>'SALDO AWAL'!AF55-BERKURANG!AF55+BERTAMBAH!AD55</f>
        <v>0</v>
      </c>
      <c r="AH55" s="32">
        <f>'SALDO AWAL'!AG55-BERKURANG!AG55+BERTAMBAH!AE55</f>
        <v>0</v>
      </c>
      <c r="AI55" s="32">
        <f>'SALDO AWAL'!AH55-BERKURANG!AH55+BERTAMBAH!AF55</f>
        <v>0</v>
      </c>
      <c r="AJ55" s="32">
        <f>'SALDO AWAL'!AI55-BERKURANG!AI55+BERTAMBAH!AG55</f>
        <v>1</v>
      </c>
      <c r="AK55" s="32">
        <f>'SALDO AWAL'!AJ55-BERKURANG!AJ55+BERTAMBAH!AH55</f>
        <v>1363500</v>
      </c>
      <c r="AL55" s="319">
        <f t="shared" si="5"/>
        <v>20179</v>
      </c>
      <c r="AM55" s="32">
        <f>'SALDO AWAL'!AK55-BERKURANG!AK55+BERTAMBAH!AI55</f>
        <v>20179</v>
      </c>
      <c r="AN55" s="32">
        <f>'SALDO AWAL'!AL55-BERKURANG!AL55+BERTAMBAH!AJ55</f>
        <v>334132513.30000001</v>
      </c>
      <c r="AO55" s="32">
        <f>'SALDO AWAL'!AM55-BERKURANG!AM55+BERTAMBAH!AK55</f>
        <v>0</v>
      </c>
      <c r="AP55" s="32">
        <f>'SALDO AWAL'!AN55-BERKURANG!AN55+BERTAMBAH!AL55</f>
        <v>0</v>
      </c>
      <c r="AQ55" s="32">
        <f>'SALDO AWAL'!AO55-BERKURANG!AO55+BERTAMBAH!AM55</f>
        <v>0</v>
      </c>
      <c r="AR55" s="32">
        <f>'SALDO AWAL'!AP55-BERKURANG!AP55+BERTAMBAH!AN55</f>
        <v>0</v>
      </c>
      <c r="AS55" s="32">
        <f>'SALDO AWAL'!AQ55-BERKURANG!AQ55+BERTAMBAH!AO55</f>
        <v>0</v>
      </c>
      <c r="AT55" s="32">
        <f>'SALDO AWAL'!AR55-BERKURANG!AR55+BERTAMBAH!AP55</f>
        <v>0</v>
      </c>
      <c r="AU55" s="60">
        <f t="shared" si="7"/>
        <v>20666</v>
      </c>
      <c r="AV55" s="223">
        <f t="shared" si="6"/>
        <v>3082488618.3000002</v>
      </c>
      <c r="AW55" s="13"/>
      <c r="AX55" s="14"/>
    </row>
    <row r="56" spans="1:50" ht="12" customHeight="1" x14ac:dyDescent="0.25">
      <c r="A56" s="10">
        <v>46</v>
      </c>
      <c r="B56" s="63" t="s">
        <v>73</v>
      </c>
      <c r="C56" s="32">
        <f>'SALDO AWAL'!E56-BERKURANG!E56+BERTAMBAH!C56</f>
        <v>15</v>
      </c>
      <c r="D56" s="32">
        <f>'SALDO AWAL'!F56-BERKURANG!F56+BERTAMBAH!D56</f>
        <v>19799043850</v>
      </c>
      <c r="E56" s="319">
        <f t="shared" si="0"/>
        <v>1425</v>
      </c>
      <c r="F56" s="32">
        <f>'SALDO AWAL'!G56-BERKURANG!G56+BERTAMBAH!E56</f>
        <v>77</v>
      </c>
      <c r="G56" s="32">
        <f>'SALDO AWAL'!H56-BERKURANG!H56+BERTAMBAH!F56</f>
        <v>1147412708</v>
      </c>
      <c r="H56" s="32">
        <f>'SALDO AWAL'!I56-BERKURANG!I56+BERTAMBAH!G56</f>
        <v>57</v>
      </c>
      <c r="I56" s="32">
        <f>'SALDO AWAL'!J56-BERKURANG!J56+BERTAMBAH!H56</f>
        <v>1241669674</v>
      </c>
      <c r="J56" s="32">
        <f>'SALDO AWAL'!K56-BERKURANG!K56+BERTAMBAH!I56</f>
        <v>75</v>
      </c>
      <c r="K56" s="32">
        <f>'SALDO AWAL'!L56-BERKURANG!L56+BERTAMBAH!J56</f>
        <v>515532317</v>
      </c>
      <c r="L56" s="32">
        <f>'SALDO AWAL'!M56-BERKURANG!M56+BERTAMBAH!K56</f>
        <v>252</v>
      </c>
      <c r="M56" s="32">
        <f>'SALDO AWAL'!N56-BERKURANG!N56+BERTAMBAH!L56</f>
        <v>3592105610</v>
      </c>
      <c r="N56" s="32">
        <f>'SALDO AWAL'!O56-BERKURANG!O56+BERTAMBAH!M56</f>
        <v>847</v>
      </c>
      <c r="O56" s="297">
        <f>'SALDO AWAL'!P56-BERKURANG!P56+BERTAMBAH!N56</f>
        <v>1464530144</v>
      </c>
      <c r="P56" s="32">
        <f>'SALDO AWAL'!Q56-BERKURANG!Q56+BERTAMBAH!O56</f>
        <v>76</v>
      </c>
      <c r="Q56" s="32">
        <f>'SALDO AWAL'!R56-BERKURANG!R56+BERTAMBAH!P56</f>
        <v>354247343.80000001</v>
      </c>
      <c r="R56" s="32">
        <f>'SALDO AWAL'!S56-BERKURANG!S56+BERTAMBAH!Q56</f>
        <v>30</v>
      </c>
      <c r="S56" s="32">
        <f>'SALDO AWAL'!T56-BERKURANG!T56+BERTAMBAH!R56</f>
        <v>119666600</v>
      </c>
      <c r="T56" s="32">
        <f>'SALDO AWAL'!U56-BERKURANG!U56+BERTAMBAH!S56</f>
        <v>9</v>
      </c>
      <c r="U56" s="297">
        <f>'SALDO AWAL'!V56-BERKURANG!V56+BERTAMBAH!T56</f>
        <v>215480374</v>
      </c>
      <c r="V56" s="32">
        <f>'SALDO AWAL'!W56-BERKURANG!W56+BERTAMBAH!U56</f>
        <v>2</v>
      </c>
      <c r="W56" s="32">
        <f>'SALDO AWAL'!X56-BERKURANG!X56+BERTAMBAH!V56</f>
        <v>40000</v>
      </c>
      <c r="X56" s="319">
        <f t="shared" si="3"/>
        <v>89</v>
      </c>
      <c r="Y56" s="32">
        <f>'SALDO AWAL'!Y56-BERKURANG!Y56+BERTAMBAH!W56</f>
        <v>59</v>
      </c>
      <c r="Z56" s="297">
        <f>'SALDO AWAL'!Z56-BERKURANG!Z56+BERTAMBAH!X56</f>
        <v>13454829751.23</v>
      </c>
      <c r="AA56" s="32">
        <f>'SALDO AWAL'!AA56-BERKURANG!AA56+BERTAMBAH!Y56</f>
        <v>30</v>
      </c>
      <c r="AB56" s="32">
        <f>'SALDO AWAL'!AB56-BERKURANG!AB56+BERTAMBAH!Z56</f>
        <v>16401000</v>
      </c>
      <c r="AC56" s="33">
        <f t="shared" si="4"/>
        <v>663</v>
      </c>
      <c r="AD56" s="32">
        <f>'SALDO AWAL'!AC56-BERKURANG!AC56+BERTAMBAH!AA56</f>
        <v>211</v>
      </c>
      <c r="AE56" s="32">
        <f>'SALDO AWAL'!AD56-BERKURANG!AD56+BERTAMBAH!AB56</f>
        <v>31004263311.010002</v>
      </c>
      <c r="AF56" s="32">
        <f>'SALDO AWAL'!AE56-BERKURANG!AE56+BERTAMBAH!AC56</f>
        <v>236</v>
      </c>
      <c r="AG56" s="32">
        <f>'SALDO AWAL'!AF56-BERKURANG!AF56+BERTAMBAH!AD56</f>
        <v>26589503760.959999</v>
      </c>
      <c r="AH56" s="32">
        <f>'SALDO AWAL'!AG56-BERKURANG!AG56+BERTAMBAH!AE56</f>
        <v>9</v>
      </c>
      <c r="AI56" s="32">
        <f>'SALDO AWAL'!AH56-BERKURANG!AH56+BERTAMBAH!AF56</f>
        <v>208333000</v>
      </c>
      <c r="AJ56" s="32">
        <f>'SALDO AWAL'!AI56-BERKURANG!AI56+BERTAMBAH!AG56</f>
        <v>207</v>
      </c>
      <c r="AK56" s="32">
        <f>'SALDO AWAL'!AJ56-BERKURANG!AJ56+BERTAMBAH!AH56</f>
        <v>18924451235.59</v>
      </c>
      <c r="AL56" s="319">
        <f t="shared" si="5"/>
        <v>0</v>
      </c>
      <c r="AM56" s="32">
        <f>'SALDO AWAL'!AK56-BERKURANG!AK56+BERTAMBAH!AI56</f>
        <v>0</v>
      </c>
      <c r="AN56" s="32">
        <f>'SALDO AWAL'!AL56-BERKURANG!AL56+BERTAMBAH!AJ56</f>
        <v>0</v>
      </c>
      <c r="AO56" s="32">
        <f>'SALDO AWAL'!AM56-BERKURANG!AM56+BERTAMBAH!AK56</f>
        <v>0</v>
      </c>
      <c r="AP56" s="32">
        <f>'SALDO AWAL'!AN56-BERKURANG!AN56+BERTAMBAH!AL56</f>
        <v>0</v>
      </c>
      <c r="AQ56" s="32">
        <f>'SALDO AWAL'!AO56-BERKURANG!AO56+BERTAMBAH!AM56</f>
        <v>0</v>
      </c>
      <c r="AR56" s="32">
        <f>'SALDO AWAL'!AP56-BERKURANG!AP56+BERTAMBAH!AN56</f>
        <v>0</v>
      </c>
      <c r="AS56" s="32">
        <f>'SALDO AWAL'!AQ56-BERKURANG!AQ56+BERTAMBAH!AO56</f>
        <v>0</v>
      </c>
      <c r="AT56" s="32">
        <f>'SALDO AWAL'!AR56-BERKURANG!AR56+BERTAMBAH!AP56</f>
        <v>0</v>
      </c>
      <c r="AU56" s="60">
        <f t="shared" si="7"/>
        <v>2192</v>
      </c>
      <c r="AV56" s="223">
        <f t="shared" si="6"/>
        <v>118647510679.59</v>
      </c>
      <c r="AW56" s="13"/>
      <c r="AX56" s="14"/>
    </row>
    <row r="57" spans="1:50" ht="12" customHeight="1" x14ac:dyDescent="0.25">
      <c r="A57" s="10">
        <v>47</v>
      </c>
      <c r="B57" s="69" t="s">
        <v>74</v>
      </c>
      <c r="C57" s="32">
        <f>'SALDO AWAL'!E57-BERKURANG!E57+BERTAMBAH!C57</f>
        <v>6</v>
      </c>
      <c r="D57" s="32">
        <f>'SALDO AWAL'!F57-BERKURANG!F57+BERTAMBAH!D57</f>
        <v>3569326182</v>
      </c>
      <c r="E57" s="319">
        <f t="shared" si="0"/>
        <v>385</v>
      </c>
      <c r="F57" s="32">
        <f>'SALDO AWAL'!G57-BERKURANG!G57+BERTAMBAH!E57</f>
        <v>1</v>
      </c>
      <c r="G57" s="32">
        <f>'SALDO AWAL'!H57-BERKURANG!H57+BERTAMBAH!F57</f>
        <v>6119300</v>
      </c>
      <c r="H57" s="32">
        <f>'SALDO AWAL'!I57-BERKURANG!I57+BERTAMBAH!G57</f>
        <v>16</v>
      </c>
      <c r="I57" s="32">
        <f>'SALDO AWAL'!J57-BERKURANG!J57+BERTAMBAH!H57</f>
        <v>438469994</v>
      </c>
      <c r="J57" s="32">
        <f>'SALDO AWAL'!K57-BERKURANG!K57+BERTAMBAH!I57</f>
        <v>12</v>
      </c>
      <c r="K57" s="32">
        <f>'SALDO AWAL'!L57-BERKURANG!L57+BERTAMBAH!J57</f>
        <v>161104000</v>
      </c>
      <c r="L57" s="32">
        <f>'SALDO AWAL'!M57-BERKURANG!M57+BERTAMBAH!K57</f>
        <v>1</v>
      </c>
      <c r="M57" s="32">
        <f>'SALDO AWAL'!N57-BERKURANG!N57+BERTAMBAH!L57</f>
        <v>4950000</v>
      </c>
      <c r="N57" s="32">
        <f>'SALDO AWAL'!O57-BERKURANG!O57+BERTAMBAH!M57</f>
        <v>342</v>
      </c>
      <c r="O57" s="297">
        <f>'SALDO AWAL'!P57-BERKURANG!P57+BERTAMBAH!N57</f>
        <v>769636950</v>
      </c>
      <c r="P57" s="32">
        <f>'SALDO AWAL'!Q57-BERKURANG!Q57+BERTAMBAH!O57</f>
        <v>10</v>
      </c>
      <c r="Q57" s="32">
        <f>'SALDO AWAL'!R57-BERKURANG!R57+BERTAMBAH!P57</f>
        <v>63499500</v>
      </c>
      <c r="R57" s="32">
        <f>'SALDO AWAL'!S57-BERKURANG!S57+BERTAMBAH!Q57</f>
        <v>0</v>
      </c>
      <c r="S57" s="32">
        <f>'SALDO AWAL'!T57-BERKURANG!T57+BERTAMBAH!R57</f>
        <v>0</v>
      </c>
      <c r="T57" s="32">
        <f>'SALDO AWAL'!U57-BERKURANG!U57+BERTAMBAH!S57</f>
        <v>3</v>
      </c>
      <c r="U57" s="297">
        <f>'SALDO AWAL'!V57-BERKURANG!V57+BERTAMBAH!T57</f>
        <v>3300000</v>
      </c>
      <c r="V57" s="32">
        <f>'SALDO AWAL'!W57-BERKURANG!W57+BERTAMBAH!U57</f>
        <v>0</v>
      </c>
      <c r="W57" s="32">
        <f>'SALDO AWAL'!X57-BERKURANG!X57+BERTAMBAH!V57</f>
        <v>0</v>
      </c>
      <c r="X57" s="319">
        <f t="shared" si="3"/>
        <v>24</v>
      </c>
      <c r="Y57" s="32">
        <f>'SALDO AWAL'!Y57-BERKURANG!Y57+BERTAMBAH!W57</f>
        <v>24</v>
      </c>
      <c r="Z57" s="297">
        <f>'SALDO AWAL'!Z57-BERKURANG!Z57+BERTAMBAH!X57</f>
        <v>1599516554</v>
      </c>
      <c r="AA57" s="32">
        <f>'SALDO AWAL'!AA57-BERKURANG!AA57+BERTAMBAH!Y57</f>
        <v>0</v>
      </c>
      <c r="AB57" s="32">
        <f>'SALDO AWAL'!AB57-BERKURANG!AB57+BERTAMBAH!Z57</f>
        <v>0</v>
      </c>
      <c r="AC57" s="33">
        <f t="shared" si="4"/>
        <v>1335</v>
      </c>
      <c r="AD57" s="32">
        <f>'SALDO AWAL'!AC57-BERKURANG!AC57+BERTAMBAH!AA57</f>
        <v>1196</v>
      </c>
      <c r="AE57" s="32">
        <f>'SALDO AWAL'!AD57-BERKURANG!AD57+BERTAMBAH!AB57</f>
        <v>127999832668</v>
      </c>
      <c r="AF57" s="32">
        <f>'SALDO AWAL'!AE57-BERKURANG!AE57+BERTAMBAH!AC57</f>
        <v>1</v>
      </c>
      <c r="AG57" s="32">
        <f>'SALDO AWAL'!AF57-BERKURANG!AF57+BERTAMBAH!AD57</f>
        <v>32210000</v>
      </c>
      <c r="AH57" s="32">
        <f>'SALDO AWAL'!AG57-BERKURANG!AG57+BERTAMBAH!AE57</f>
        <v>96</v>
      </c>
      <c r="AI57" s="32">
        <f>'SALDO AWAL'!AH57-BERKURANG!AH57+BERTAMBAH!AF57</f>
        <v>10632769829</v>
      </c>
      <c r="AJ57" s="32">
        <f>'SALDO AWAL'!AI57-BERKURANG!AI57+BERTAMBAH!AG57</f>
        <v>42</v>
      </c>
      <c r="AK57" s="32">
        <f>'SALDO AWAL'!AJ57-BERKURANG!AJ57+BERTAMBAH!AH57</f>
        <v>7909483300</v>
      </c>
      <c r="AL57" s="319">
        <f t="shared" si="5"/>
        <v>37</v>
      </c>
      <c r="AM57" s="32">
        <f>'SALDO AWAL'!AK57-BERKURANG!AK57+BERTAMBAH!AI57</f>
        <v>37</v>
      </c>
      <c r="AN57" s="32">
        <f>'SALDO AWAL'!AL57-BERKURANG!AL57+BERTAMBAH!AJ57</f>
        <v>69048000</v>
      </c>
      <c r="AO57" s="32">
        <f>'SALDO AWAL'!AM57-BERKURANG!AM57+BERTAMBAH!AK57</f>
        <v>0</v>
      </c>
      <c r="AP57" s="32">
        <f>'SALDO AWAL'!AN57-BERKURANG!AN57+BERTAMBAH!AL57</f>
        <v>0</v>
      </c>
      <c r="AQ57" s="32">
        <f>'SALDO AWAL'!AO57-BERKURANG!AO57+BERTAMBAH!AM57</f>
        <v>0</v>
      </c>
      <c r="AR57" s="32">
        <f>'SALDO AWAL'!AP57-BERKURANG!AP57+BERTAMBAH!AN57</f>
        <v>0</v>
      </c>
      <c r="AS57" s="32">
        <f>'SALDO AWAL'!AQ57-BERKURANG!AQ57+BERTAMBAH!AO57</f>
        <v>0</v>
      </c>
      <c r="AT57" s="32">
        <f>'SALDO AWAL'!AR57-BERKURANG!AR57+BERTAMBAH!AP57</f>
        <v>0</v>
      </c>
      <c r="AU57" s="60">
        <f t="shared" si="7"/>
        <v>1787</v>
      </c>
      <c r="AV57" s="223">
        <f t="shared" si="6"/>
        <v>153259266277</v>
      </c>
      <c r="AW57" s="13"/>
      <c r="AX57" s="14"/>
    </row>
    <row r="58" spans="1:50" ht="12" customHeight="1" x14ac:dyDescent="0.25">
      <c r="A58" s="10">
        <v>48</v>
      </c>
      <c r="B58" s="11" t="s">
        <v>75</v>
      </c>
      <c r="C58" s="32">
        <f>'SALDO AWAL'!E58-BERKURANG!E58+BERTAMBAH!C58</f>
        <v>3</v>
      </c>
      <c r="D58" s="32">
        <f>'SALDO AWAL'!F58-BERKURANG!F58+BERTAMBAH!D58</f>
        <v>540110000</v>
      </c>
      <c r="E58" s="319">
        <f t="shared" si="0"/>
        <v>1045</v>
      </c>
      <c r="F58" s="32">
        <f>'SALDO AWAL'!G58-BERKURANG!G58+BERTAMBAH!E58</f>
        <v>29</v>
      </c>
      <c r="G58" s="32">
        <f>'SALDO AWAL'!H58-BERKURANG!H58+BERTAMBAH!F58</f>
        <v>2817360000</v>
      </c>
      <c r="H58" s="32">
        <f>'SALDO AWAL'!I58-BERKURANG!I58+BERTAMBAH!G58</f>
        <v>44</v>
      </c>
      <c r="I58" s="32">
        <f>'SALDO AWAL'!J58-BERKURANG!J58+BERTAMBAH!H58</f>
        <v>1363744850</v>
      </c>
      <c r="J58" s="32">
        <f>'SALDO AWAL'!K58-BERKURANG!K58+BERTAMBAH!I58</f>
        <v>49</v>
      </c>
      <c r="K58" s="32">
        <f>'SALDO AWAL'!L58-BERKURANG!L58+BERTAMBAH!J58</f>
        <v>124182500</v>
      </c>
      <c r="L58" s="32">
        <f>'SALDO AWAL'!M58-BERKURANG!M58+BERTAMBAH!K58</f>
        <v>38</v>
      </c>
      <c r="M58" s="32">
        <f>'SALDO AWAL'!N58-BERKURANG!N58+BERTAMBAH!L58</f>
        <v>187083450</v>
      </c>
      <c r="N58" s="32">
        <f>'SALDO AWAL'!O58-BERKURANG!O58+BERTAMBAH!M58</f>
        <v>556</v>
      </c>
      <c r="O58" s="297">
        <f>'SALDO AWAL'!P58-BERKURANG!P58+BERTAMBAH!N58</f>
        <v>597970877</v>
      </c>
      <c r="P58" s="32">
        <f>'SALDO AWAL'!Q58-BERKURANG!Q58+BERTAMBAH!O58</f>
        <v>52</v>
      </c>
      <c r="Q58" s="32">
        <f>'SALDO AWAL'!R58-BERKURANG!R58+BERTAMBAH!P58</f>
        <v>230672800</v>
      </c>
      <c r="R58" s="32">
        <f>'SALDO AWAL'!S58-BERKURANG!S58+BERTAMBAH!Q58</f>
        <v>3</v>
      </c>
      <c r="S58" s="32">
        <f>'SALDO AWAL'!T58-BERKURANG!T58+BERTAMBAH!R58</f>
        <v>7915200</v>
      </c>
      <c r="T58" s="32">
        <f>'SALDO AWAL'!U58-BERKURANG!U58+BERTAMBAH!S58</f>
        <v>270</v>
      </c>
      <c r="U58" s="297">
        <f>'SALDO AWAL'!V58-BERKURANG!V58+BERTAMBAH!T58</f>
        <v>282327626</v>
      </c>
      <c r="V58" s="32">
        <f>'SALDO AWAL'!W58-BERKURANG!W58+BERTAMBAH!U58</f>
        <v>4</v>
      </c>
      <c r="W58" s="32">
        <f>'SALDO AWAL'!X58-BERKURANG!X58+BERTAMBAH!V58</f>
        <v>72908000</v>
      </c>
      <c r="X58" s="319">
        <f t="shared" si="3"/>
        <v>92</v>
      </c>
      <c r="Y58" s="32">
        <f>'SALDO AWAL'!Y58-BERKURANG!Y58+BERTAMBAH!W58</f>
        <v>89</v>
      </c>
      <c r="Z58" s="297">
        <f>'SALDO AWAL'!Z58-BERKURANG!Z58+BERTAMBAH!X58</f>
        <v>14501557015</v>
      </c>
      <c r="AA58" s="32">
        <f>'SALDO AWAL'!AA58-BERKURANG!AA58+BERTAMBAH!Y58</f>
        <v>3</v>
      </c>
      <c r="AB58" s="32">
        <f>'SALDO AWAL'!AB58-BERKURANG!AB58+BERTAMBAH!Z58</f>
        <v>286714000</v>
      </c>
      <c r="AC58" s="33">
        <f t="shared" si="4"/>
        <v>156</v>
      </c>
      <c r="AD58" s="32">
        <f>'SALDO AWAL'!AC58-BERKURANG!AC58+BERTAMBAH!AA58</f>
        <v>60</v>
      </c>
      <c r="AE58" s="32">
        <f>'SALDO AWAL'!AD58-BERKURANG!AD58+BERTAMBAH!AB58</f>
        <v>8339546642</v>
      </c>
      <c r="AF58" s="32">
        <f>'SALDO AWAL'!AE58-BERKURANG!AE58+BERTAMBAH!AC58</f>
        <v>72</v>
      </c>
      <c r="AG58" s="32">
        <f>'SALDO AWAL'!AF58-BERKURANG!AF58+BERTAMBAH!AD58</f>
        <v>10539185244</v>
      </c>
      <c r="AH58" s="32">
        <f>'SALDO AWAL'!AG58-BERKURANG!AG58+BERTAMBAH!AE58</f>
        <v>14</v>
      </c>
      <c r="AI58" s="32">
        <f>'SALDO AWAL'!AH58-BERKURANG!AH58+BERTAMBAH!AF58</f>
        <v>1201558000</v>
      </c>
      <c r="AJ58" s="32">
        <f>'SALDO AWAL'!AI58-BERKURANG!AI58+BERTAMBAH!AG58</f>
        <v>10</v>
      </c>
      <c r="AK58" s="32">
        <f>'SALDO AWAL'!AJ58-BERKURANG!AJ58+BERTAMBAH!AH58</f>
        <v>1719969204</v>
      </c>
      <c r="AL58" s="319">
        <f t="shared" si="5"/>
        <v>0</v>
      </c>
      <c r="AM58" s="32">
        <f>'SALDO AWAL'!AK58-BERKURANG!AK58+BERTAMBAH!AI58</f>
        <v>0</v>
      </c>
      <c r="AN58" s="32">
        <f>'SALDO AWAL'!AL58-BERKURANG!AL58+BERTAMBAH!AJ58</f>
        <v>0</v>
      </c>
      <c r="AO58" s="32">
        <f>'SALDO AWAL'!AM58-BERKURANG!AM58+BERTAMBAH!AK58</f>
        <v>0</v>
      </c>
      <c r="AP58" s="32">
        <f>'SALDO AWAL'!AN58-BERKURANG!AN58+BERTAMBAH!AL58</f>
        <v>0</v>
      </c>
      <c r="AQ58" s="32">
        <f>'SALDO AWAL'!AO58-BERKURANG!AO58+BERTAMBAH!AM58</f>
        <v>0</v>
      </c>
      <c r="AR58" s="32">
        <f>'SALDO AWAL'!AP58-BERKURANG!AP58+BERTAMBAH!AN58</f>
        <v>0</v>
      </c>
      <c r="AS58" s="32">
        <f>'SALDO AWAL'!AQ58-BERKURANG!AQ58+BERTAMBAH!AO58</f>
        <v>0</v>
      </c>
      <c r="AT58" s="32">
        <f>'SALDO AWAL'!AR58-BERKURANG!AR58+BERTAMBAH!AP58</f>
        <v>0</v>
      </c>
      <c r="AU58" s="60">
        <f t="shared" si="7"/>
        <v>1296</v>
      </c>
      <c r="AV58" s="223">
        <f t="shared" si="6"/>
        <v>42812805408</v>
      </c>
      <c r="AW58" s="13"/>
      <c r="AX58" s="14"/>
    </row>
    <row r="59" spans="1:50" ht="12" customHeight="1" x14ac:dyDescent="0.25">
      <c r="A59" s="38" t="s">
        <v>27</v>
      </c>
      <c r="B59" s="39"/>
      <c r="C59" s="39"/>
      <c r="D59" s="40"/>
      <c r="E59" s="320"/>
      <c r="F59" s="40"/>
      <c r="G59" s="40"/>
      <c r="H59" s="40"/>
      <c r="I59" s="40"/>
      <c r="J59" s="40"/>
      <c r="K59" s="40"/>
      <c r="L59" s="40"/>
      <c r="M59" s="40"/>
      <c r="N59" s="40"/>
      <c r="O59" s="299"/>
      <c r="P59" s="40"/>
      <c r="Q59" s="40"/>
      <c r="R59" s="40"/>
      <c r="S59" s="40"/>
      <c r="T59" s="40"/>
      <c r="U59" s="299"/>
      <c r="V59" s="40"/>
      <c r="W59" s="40"/>
      <c r="X59" s="320"/>
      <c r="Y59" s="40"/>
      <c r="Z59" s="299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320"/>
      <c r="AM59" s="40"/>
      <c r="AN59" s="40"/>
      <c r="AO59" s="40"/>
      <c r="AP59" s="40"/>
      <c r="AQ59" s="40"/>
      <c r="AR59" s="40"/>
      <c r="AS59" s="41"/>
      <c r="AT59" s="41"/>
      <c r="AU59" s="219">
        <f t="shared" si="7"/>
        <v>0</v>
      </c>
      <c r="AV59" s="224"/>
    </row>
    <row r="60" spans="1:50" ht="12" customHeight="1" x14ac:dyDescent="0.25">
      <c r="A60" s="42" t="s">
        <v>76</v>
      </c>
      <c r="B60" s="42"/>
      <c r="C60" s="42"/>
      <c r="D60" s="43">
        <f>SUM(D11:D58)</f>
        <v>432752223823.40002</v>
      </c>
      <c r="E60" s="321"/>
      <c r="F60" s="43"/>
      <c r="G60" s="43">
        <f>SUM(G11:G58)</f>
        <v>23029101638</v>
      </c>
      <c r="H60" s="43"/>
      <c r="I60" s="43">
        <f>SUM(I11:I58)</f>
        <v>81571068398.899994</v>
      </c>
      <c r="J60" s="43"/>
      <c r="K60" s="43">
        <f>SUM(K11:K58)</f>
        <v>11799582440</v>
      </c>
      <c r="L60" s="43"/>
      <c r="M60" s="43">
        <f>SUM(M11:M58)</f>
        <v>5358155860</v>
      </c>
      <c r="N60" s="43"/>
      <c r="O60" s="300">
        <f>SUM(O11:O58)</f>
        <v>112707612111.27</v>
      </c>
      <c r="P60" s="43"/>
      <c r="Q60" s="43">
        <f>SUM(Q11:Q58)</f>
        <v>20241602003.52</v>
      </c>
      <c r="R60" s="43"/>
      <c r="S60" s="43">
        <f>SUM(S11:S58)</f>
        <v>75121294202.660004</v>
      </c>
      <c r="T60" s="43"/>
      <c r="U60" s="300">
        <f>SUM(U11:U58)</f>
        <v>28377720528.399998</v>
      </c>
      <c r="V60" s="43"/>
      <c r="W60" s="43">
        <f>SUM(W11:W58)</f>
        <v>762318660</v>
      </c>
      <c r="X60" s="321"/>
      <c r="Y60" s="43"/>
      <c r="Z60" s="300">
        <f>SUM(Z11:Z58)</f>
        <v>696780273244.48999</v>
      </c>
      <c r="AA60" s="43"/>
      <c r="AB60" s="43">
        <f>SUM(AB11:AB58)</f>
        <v>8568537426.6099997</v>
      </c>
      <c r="AC60" s="43"/>
      <c r="AD60" s="43"/>
      <c r="AE60" s="43">
        <f>SUM(AE11:AE58)</f>
        <v>1058013742558.9999</v>
      </c>
      <c r="AF60" s="43"/>
      <c r="AG60" s="43">
        <f>SUM(AG11:AG58)</f>
        <v>158080773968.79999</v>
      </c>
      <c r="AH60" s="43"/>
      <c r="AI60" s="43">
        <f>SUM(AI11:AI58)</f>
        <v>33854457631</v>
      </c>
      <c r="AJ60" s="43"/>
      <c r="AK60" s="43">
        <f>SUM(AK11:AK58)</f>
        <v>155091897798.97</v>
      </c>
      <c r="AL60" s="321"/>
      <c r="AM60" s="43"/>
      <c r="AN60" s="43">
        <f>SUM(AN11:AN58)</f>
        <v>43951017966.099998</v>
      </c>
      <c r="AO60" s="43"/>
      <c r="AP60" s="43">
        <f>SUM(AP11:AP58)</f>
        <v>7230003679</v>
      </c>
      <c r="AQ60" s="43"/>
      <c r="AR60" s="43">
        <f>SUM(AR11:AR58)</f>
        <v>341481300</v>
      </c>
      <c r="AS60" s="43"/>
      <c r="AT60" s="43">
        <f>SUM(AT11:AT58)</f>
        <v>3774791867.4900017</v>
      </c>
      <c r="AU60" s="43"/>
      <c r="AV60" s="43">
        <f>SUM(AV11:AV58)</f>
        <v>2957407657107.6099</v>
      </c>
    </row>
    <row r="61" spans="1:50" s="146" customFormat="1" x14ac:dyDescent="0.25">
      <c r="A61" s="287"/>
      <c r="B61" s="287"/>
      <c r="C61" s="287"/>
      <c r="D61" s="288">
        <v>461670553474.09003</v>
      </c>
      <c r="E61" s="322"/>
      <c r="F61" s="288"/>
      <c r="G61" s="289">
        <v>20647495938</v>
      </c>
      <c r="H61" s="289"/>
      <c r="I61" s="289">
        <v>76676989473.899994</v>
      </c>
      <c r="J61" s="289"/>
      <c r="K61" s="289">
        <v>15574128225</v>
      </c>
      <c r="L61" s="289"/>
      <c r="M61" s="289">
        <v>4260374025</v>
      </c>
      <c r="N61" s="289"/>
      <c r="O61" s="301">
        <v>121072170818.53001</v>
      </c>
      <c r="P61" s="289"/>
      <c r="Q61" s="289">
        <v>18220857974.52</v>
      </c>
      <c r="R61" s="289"/>
      <c r="S61" s="289">
        <v>68864750829.679993</v>
      </c>
      <c r="T61" s="289"/>
      <c r="U61" s="301">
        <v>28286244117.600002</v>
      </c>
      <c r="V61" s="289"/>
      <c r="W61" s="289">
        <v>759680660</v>
      </c>
      <c r="X61" s="328"/>
      <c r="Y61" s="289"/>
      <c r="Z61" s="305">
        <v>704865578571</v>
      </c>
      <c r="AA61" s="288"/>
      <c r="AB61" s="288">
        <v>7662214656.0900002</v>
      </c>
      <c r="AC61" s="288"/>
      <c r="AD61" s="288"/>
      <c r="AE61" s="288">
        <v>882382272792.65002</v>
      </c>
      <c r="AF61" s="288"/>
      <c r="AG61" s="288">
        <v>120162547403.84</v>
      </c>
      <c r="AH61" s="288"/>
      <c r="AI61" s="288">
        <v>31337980623</v>
      </c>
      <c r="AJ61" s="288"/>
      <c r="AK61" s="288">
        <v>134327106237.5</v>
      </c>
      <c r="AL61" s="322"/>
      <c r="AM61" s="288"/>
      <c r="AN61" s="290">
        <v>43301521912.750008</v>
      </c>
      <c r="AO61" s="290"/>
      <c r="AP61" s="288">
        <v>7950455219.5</v>
      </c>
      <c r="AQ61" s="288"/>
      <c r="AR61" s="288">
        <v>358147400</v>
      </c>
      <c r="AS61" s="288"/>
      <c r="AT61" s="288">
        <v>3894525868.2400026</v>
      </c>
      <c r="AU61" s="288"/>
      <c r="AV61" s="288">
        <v>2752275596220.7798</v>
      </c>
    </row>
    <row r="62" spans="1:50" s="146" customFormat="1" x14ac:dyDescent="0.25">
      <c r="A62" s="291"/>
      <c r="B62" s="291"/>
      <c r="C62" s="291"/>
      <c r="D62" s="292">
        <f>D61-D60</f>
        <v>28918329650.690002</v>
      </c>
      <c r="E62" s="323"/>
      <c r="F62" s="292"/>
      <c r="G62" s="292">
        <f>G61-G60</f>
        <v>-2381605700</v>
      </c>
      <c r="H62" s="292"/>
      <c r="I62" s="292">
        <f>I61-I60</f>
        <v>-4894078925</v>
      </c>
      <c r="J62" s="292"/>
      <c r="K62" s="292">
        <f>K61-K60</f>
        <v>3774545785</v>
      </c>
      <c r="L62" s="292"/>
      <c r="M62" s="292">
        <f>M61-M60</f>
        <v>-1097781835</v>
      </c>
      <c r="N62" s="292"/>
      <c r="O62" s="302">
        <f>O61-O60</f>
        <v>8364558707.2600098</v>
      </c>
      <c r="P62" s="292"/>
      <c r="Q62" s="292">
        <f>Q61-Q60</f>
        <v>-2020744029</v>
      </c>
      <c r="R62" s="292"/>
      <c r="S62" s="292">
        <f>S61-S60</f>
        <v>-6256543372.980011</v>
      </c>
      <c r="T62" s="292"/>
      <c r="U62" s="302">
        <f>U61-U60</f>
        <v>-91476410.799995422</v>
      </c>
      <c r="V62" s="292"/>
      <c r="W62" s="292">
        <f>W61-W60</f>
        <v>-2638000</v>
      </c>
      <c r="X62" s="323"/>
      <c r="Y62" s="292"/>
      <c r="Z62" s="302">
        <f>Z61-Z60</f>
        <v>8085305326.5100098</v>
      </c>
      <c r="AA62" s="292"/>
      <c r="AB62" s="292">
        <f>AB61-AB60</f>
        <v>-906322770.5199995</v>
      </c>
      <c r="AC62" s="292"/>
      <c r="AD62" s="292"/>
      <c r="AE62" s="292">
        <f>AE61-AE60</f>
        <v>-175631469766.34985</v>
      </c>
      <c r="AF62" s="292"/>
      <c r="AG62" s="292">
        <f>AG61-AG60</f>
        <v>-37918226564.959991</v>
      </c>
      <c r="AH62" s="292"/>
      <c r="AI62" s="292">
        <f>AI61-AI60</f>
        <v>-2516477008</v>
      </c>
      <c r="AJ62" s="292"/>
      <c r="AK62" s="292">
        <f>AK61-AK60</f>
        <v>-20764791561.470001</v>
      </c>
      <c r="AL62" s="323"/>
      <c r="AM62" s="292"/>
      <c r="AN62" s="292">
        <f>AN61-AN60</f>
        <v>-649496053.34999084</v>
      </c>
      <c r="AO62" s="292"/>
      <c r="AP62" s="292">
        <f>AP61-AP60</f>
        <v>720451540.5</v>
      </c>
      <c r="AQ62" s="292"/>
      <c r="AR62" s="292">
        <f>AR61-AR60</f>
        <v>16666100</v>
      </c>
      <c r="AS62" s="292"/>
      <c r="AT62" s="292">
        <f>AT61-AT60</f>
        <v>119734000.75000095</v>
      </c>
      <c r="AU62" s="292"/>
      <c r="AV62" s="292">
        <f>AV61-AV60</f>
        <v>-205132060886.83008</v>
      </c>
    </row>
    <row r="63" spans="1:50" x14ac:dyDescent="0.25">
      <c r="A63" s="48"/>
      <c r="B63" s="48"/>
      <c r="C63" s="48"/>
      <c r="D63" s="49"/>
      <c r="E63" s="324"/>
      <c r="F63" s="49"/>
      <c r="G63" s="49"/>
      <c r="H63" s="49"/>
      <c r="I63" s="49"/>
      <c r="J63" s="49"/>
      <c r="K63" s="49"/>
      <c r="L63" s="49"/>
      <c r="M63" s="49"/>
      <c r="N63" s="49"/>
      <c r="O63" s="303"/>
      <c r="P63" s="49"/>
      <c r="Q63" s="49"/>
      <c r="R63" s="49"/>
      <c r="S63" s="49"/>
      <c r="T63" s="49"/>
      <c r="U63" s="303"/>
      <c r="V63" s="49"/>
      <c r="W63" s="49"/>
      <c r="X63" s="324"/>
      <c r="Y63" s="49"/>
      <c r="Z63" s="303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324"/>
      <c r="AM63" s="49"/>
      <c r="AN63" s="49"/>
      <c r="AO63" s="49"/>
      <c r="AP63" s="49"/>
      <c r="AQ63" s="49"/>
    </row>
    <row r="64" spans="1:50" x14ac:dyDescent="0.25">
      <c r="A64" s="48"/>
      <c r="B64" s="48"/>
      <c r="C64" s="48"/>
      <c r="D64" s="49"/>
      <c r="E64" s="324"/>
      <c r="F64" s="49"/>
      <c r="G64" s="49"/>
      <c r="H64" s="49"/>
      <c r="I64" s="49"/>
      <c r="J64" s="49"/>
      <c r="K64" s="49"/>
      <c r="L64" s="49"/>
      <c r="M64" s="49"/>
      <c r="N64" s="49"/>
      <c r="O64" s="303"/>
      <c r="P64" s="49"/>
      <c r="Q64" s="49"/>
      <c r="R64" s="49"/>
      <c r="S64" s="49"/>
      <c r="T64" s="49"/>
      <c r="U64" s="303"/>
      <c r="V64" s="49"/>
      <c r="W64" s="49"/>
      <c r="X64" s="324"/>
      <c r="Y64" s="49"/>
      <c r="Z64" s="303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324"/>
      <c r="AM64" s="49"/>
      <c r="AN64" s="49"/>
      <c r="AO64" s="49"/>
      <c r="AP64" s="49"/>
      <c r="AQ64" s="49"/>
    </row>
    <row r="65" spans="1:47" x14ac:dyDescent="0.25">
      <c r="A65" s="48"/>
      <c r="B65" s="48"/>
      <c r="C65" s="48"/>
      <c r="D65" s="49"/>
      <c r="E65" s="324"/>
      <c r="F65" s="49"/>
      <c r="G65" s="49"/>
      <c r="H65" s="49"/>
      <c r="I65" s="49"/>
      <c r="J65" s="49"/>
      <c r="K65" s="49"/>
      <c r="L65" s="49"/>
      <c r="M65" s="49"/>
      <c r="N65" s="49"/>
      <c r="O65" s="303"/>
      <c r="P65" s="49"/>
      <c r="Q65" s="49"/>
      <c r="R65" s="49"/>
      <c r="S65" s="49"/>
      <c r="T65" s="49"/>
      <c r="U65" s="303"/>
      <c r="V65" s="49"/>
      <c r="W65" s="49"/>
      <c r="X65" s="324"/>
      <c r="Y65" s="49"/>
      <c r="Z65" s="303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324"/>
      <c r="AM65" s="49"/>
      <c r="AN65" s="365" t="s">
        <v>77</v>
      </c>
      <c r="AO65" s="365"/>
      <c r="AP65" s="365"/>
      <c r="AQ65" s="365"/>
      <c r="AR65" s="365"/>
      <c r="AS65" s="310"/>
      <c r="AT65" s="310"/>
      <c r="AU65" s="310"/>
    </row>
    <row r="66" spans="1:47" x14ac:dyDescent="0.25">
      <c r="A66" s="48"/>
      <c r="B66" s="48"/>
      <c r="C66" s="48"/>
      <c r="D66" s="49"/>
      <c r="E66" s="324"/>
      <c r="F66" s="49"/>
      <c r="G66" s="49"/>
      <c r="H66" s="49"/>
      <c r="I66" s="49"/>
      <c r="J66" s="49"/>
      <c r="K66" s="49"/>
      <c r="L66" s="49"/>
      <c r="M66" s="49"/>
      <c r="N66" s="49"/>
      <c r="O66" s="303"/>
      <c r="P66" s="49"/>
      <c r="Q66" s="49"/>
      <c r="R66" s="49"/>
      <c r="S66" s="49"/>
      <c r="T66" s="49"/>
      <c r="U66" s="303"/>
      <c r="V66" s="49"/>
      <c r="W66" s="49"/>
      <c r="X66" s="324"/>
      <c r="Y66" s="49"/>
      <c r="Z66" s="303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324"/>
      <c r="AM66" s="49"/>
      <c r="AN66" s="365" t="s">
        <v>78</v>
      </c>
      <c r="AO66" s="365"/>
      <c r="AP66" s="365"/>
      <c r="AQ66" s="365"/>
      <c r="AR66" s="365"/>
      <c r="AS66" s="310"/>
      <c r="AT66" s="310"/>
      <c r="AU66" s="310"/>
    </row>
    <row r="67" spans="1:47" x14ac:dyDescent="0.25">
      <c r="A67" s="48"/>
      <c r="B67" s="48"/>
      <c r="C67" s="48"/>
      <c r="D67" s="49"/>
      <c r="E67" s="324"/>
      <c r="F67" s="49"/>
      <c r="G67" s="49"/>
      <c r="H67" s="49"/>
      <c r="I67" s="49"/>
      <c r="J67" s="49"/>
      <c r="K67" s="49"/>
      <c r="L67" s="49"/>
      <c r="M67" s="49"/>
      <c r="N67" s="49"/>
      <c r="O67" s="303"/>
      <c r="P67" s="49"/>
      <c r="Q67" s="49"/>
      <c r="R67" s="49"/>
      <c r="S67" s="49"/>
      <c r="T67" s="49"/>
      <c r="U67" s="303"/>
      <c r="V67" s="49"/>
      <c r="W67" s="49"/>
      <c r="X67" s="324"/>
      <c r="Y67" s="49"/>
      <c r="Z67" s="303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324"/>
      <c r="AM67" s="49"/>
      <c r="AN67" s="51"/>
      <c r="AO67" s="51"/>
      <c r="AP67" s="51"/>
      <c r="AQ67" s="51"/>
      <c r="AR67" s="52"/>
      <c r="AS67" s="52"/>
      <c r="AT67" s="52"/>
      <c r="AU67" s="52"/>
    </row>
    <row r="68" spans="1:47" x14ac:dyDescent="0.25">
      <c r="A68" s="48"/>
      <c r="B68" s="48"/>
      <c r="C68" s="48"/>
      <c r="D68" s="49"/>
      <c r="E68" s="324"/>
      <c r="F68" s="49"/>
      <c r="G68" s="49"/>
      <c r="H68" s="49"/>
      <c r="I68" s="49"/>
      <c r="J68" s="49"/>
      <c r="K68" s="49"/>
      <c r="L68" s="49"/>
      <c r="M68" s="49"/>
      <c r="N68" s="49"/>
      <c r="O68" s="303"/>
      <c r="P68" s="49"/>
      <c r="Q68" s="49"/>
      <c r="R68" s="49"/>
      <c r="S68" s="49"/>
      <c r="T68" s="49"/>
      <c r="U68" s="303"/>
      <c r="V68" s="49"/>
      <c r="W68" s="49"/>
      <c r="X68" s="324"/>
      <c r="Y68" s="49"/>
      <c r="Z68" s="303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324"/>
      <c r="AM68" s="49"/>
      <c r="AN68" s="51"/>
      <c r="AO68" s="51"/>
      <c r="AP68" s="51"/>
      <c r="AQ68" s="51"/>
      <c r="AR68" s="52"/>
      <c r="AS68" s="52"/>
      <c r="AT68" s="52"/>
      <c r="AU68" s="52"/>
    </row>
    <row r="69" spans="1:47" x14ac:dyDescent="0.25">
      <c r="A69" s="48"/>
      <c r="B69" s="48"/>
      <c r="C69" s="48"/>
      <c r="D69" s="49"/>
      <c r="E69" s="324"/>
      <c r="F69" s="49"/>
      <c r="G69" s="49"/>
      <c r="H69" s="49"/>
      <c r="I69" s="49"/>
      <c r="J69" s="49"/>
      <c r="K69" s="49"/>
      <c r="L69" s="49"/>
      <c r="M69" s="49"/>
      <c r="N69" s="49"/>
      <c r="O69" s="303"/>
      <c r="P69" s="49"/>
      <c r="Q69" s="49"/>
      <c r="R69" s="49"/>
      <c r="S69" s="49"/>
      <c r="T69" s="49"/>
      <c r="U69" s="303"/>
      <c r="V69" s="49"/>
      <c r="W69" s="49"/>
      <c r="X69" s="324"/>
      <c r="Y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324"/>
      <c r="AM69" s="49"/>
      <c r="AN69" s="51"/>
      <c r="AO69" s="51"/>
      <c r="AP69" s="51"/>
      <c r="AQ69" s="51"/>
      <c r="AR69" s="52"/>
      <c r="AS69" s="52"/>
      <c r="AT69" s="52"/>
      <c r="AU69" s="52"/>
    </row>
    <row r="70" spans="1:47" x14ac:dyDescent="0.25">
      <c r="A70" s="48"/>
      <c r="B70" s="48"/>
      <c r="C70" s="48"/>
      <c r="D70" s="49"/>
      <c r="E70" s="324"/>
      <c r="F70" s="49"/>
      <c r="G70" s="49"/>
      <c r="H70" s="49"/>
      <c r="I70" s="49"/>
      <c r="J70" s="49"/>
      <c r="K70" s="49"/>
      <c r="L70" s="49"/>
      <c r="M70" s="49"/>
      <c r="N70" s="49"/>
      <c r="O70" s="303"/>
      <c r="P70" s="49"/>
      <c r="Q70" s="49"/>
      <c r="R70" s="49"/>
      <c r="S70" s="49"/>
      <c r="T70" s="49"/>
      <c r="U70" s="303"/>
      <c r="V70" s="49"/>
      <c r="W70" s="49"/>
      <c r="X70" s="324"/>
      <c r="Y70" s="49"/>
      <c r="Z70" s="303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324"/>
      <c r="AM70" s="49"/>
      <c r="AN70" s="364" t="s">
        <v>79</v>
      </c>
      <c r="AO70" s="364"/>
      <c r="AP70" s="364"/>
      <c r="AQ70" s="364"/>
      <c r="AR70" s="364"/>
      <c r="AS70" s="309"/>
      <c r="AT70" s="309"/>
      <c r="AU70" s="309"/>
    </row>
    <row r="71" spans="1:47" x14ac:dyDescent="0.25">
      <c r="AN71" s="365" t="s">
        <v>80</v>
      </c>
      <c r="AO71" s="365"/>
      <c r="AP71" s="365"/>
      <c r="AQ71" s="365"/>
      <c r="AR71" s="365"/>
      <c r="AS71" s="310"/>
      <c r="AT71" s="310"/>
      <c r="AU71" s="310"/>
    </row>
    <row r="72" spans="1:47" x14ac:dyDescent="0.25">
      <c r="AN72" s="365" t="s">
        <v>81</v>
      </c>
      <c r="AO72" s="365"/>
      <c r="AP72" s="365"/>
      <c r="AQ72" s="365"/>
      <c r="AR72" s="365"/>
      <c r="AS72" s="310"/>
      <c r="AT72" s="310"/>
      <c r="AU72" s="310"/>
    </row>
  </sheetData>
  <mergeCells count="36">
    <mergeCell ref="AS7:AT8"/>
    <mergeCell ref="A3:AV3"/>
    <mergeCell ref="A4:AV4"/>
    <mergeCell ref="A6:A8"/>
    <mergeCell ref="B6:B8"/>
    <mergeCell ref="C6:D8"/>
    <mergeCell ref="G6:W6"/>
    <mergeCell ref="Z6:AB6"/>
    <mergeCell ref="AE6:AK6"/>
    <mergeCell ref="AN6:AR6"/>
    <mergeCell ref="AS6:AT6"/>
    <mergeCell ref="AU6:AU8"/>
    <mergeCell ref="AV6:AV8"/>
    <mergeCell ref="F7:G8"/>
    <mergeCell ref="H7:I8"/>
    <mergeCell ref="J7:K8"/>
    <mergeCell ref="AH7:AI8"/>
    <mergeCell ref="N7:O8"/>
    <mergeCell ref="P7:Q8"/>
    <mergeCell ref="R7:S8"/>
    <mergeCell ref="T7:U8"/>
    <mergeCell ref="V7:W8"/>
    <mergeCell ref="Y7:Z8"/>
    <mergeCell ref="AA7:AB8"/>
    <mergeCell ref="AD7:AE8"/>
    <mergeCell ref="AF7:AG8"/>
    <mergeCell ref="L7:M8"/>
    <mergeCell ref="AN66:AR66"/>
    <mergeCell ref="AN70:AR70"/>
    <mergeCell ref="AN71:AR71"/>
    <mergeCell ref="AN72:AR72"/>
    <mergeCell ref="AJ7:AK8"/>
    <mergeCell ref="AM7:AN8"/>
    <mergeCell ref="AO7:AP8"/>
    <mergeCell ref="AQ7:AR8"/>
    <mergeCell ref="AN65:AR65"/>
  </mergeCells>
  <pageMargins left="0.7" right="0.7" top="0.75" bottom="0.75" header="0.3" footer="0.3"/>
  <pageSetup paperSize="300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2"/>
  <sheetViews>
    <sheetView topLeftCell="A37" workbookViewId="0">
      <selection activeCell="A4" sqref="A4:X4"/>
    </sheetView>
  </sheetViews>
  <sheetFormatPr defaultRowHeight="12.75" x14ac:dyDescent="0.25"/>
  <cols>
    <col min="1" max="1" width="6.7109375" style="121" customWidth="1"/>
    <col min="2" max="2" width="32.140625" style="121" customWidth="1"/>
    <col min="3" max="3" width="9.42578125" style="121" customWidth="1"/>
    <col min="4" max="4" width="10.28515625" style="121" customWidth="1"/>
    <col min="5" max="5" width="9.85546875" style="121" customWidth="1"/>
    <col min="6" max="6" width="8.140625" style="121" customWidth="1"/>
    <col min="7" max="7" width="8.42578125" style="121" customWidth="1"/>
    <col min="8" max="8" width="9.5703125" style="121" customWidth="1"/>
    <col min="9" max="9" width="8.85546875" style="121" customWidth="1"/>
    <col min="10" max="10" width="10.140625" style="121" customWidth="1"/>
    <col min="11" max="11" width="11.140625" style="121" customWidth="1"/>
    <col min="12" max="12" width="10" style="121" bestFit="1" customWidth="1"/>
    <col min="13" max="13" width="11.7109375" style="121" customWidth="1"/>
    <col min="14" max="14" width="8.5703125" style="121" customWidth="1"/>
    <col min="15" max="15" width="11" style="121" customWidth="1"/>
    <col min="16" max="16" width="10" style="121" customWidth="1"/>
    <col min="17" max="17" width="9.42578125" style="121" customWidth="1"/>
    <col min="18" max="18" width="10.42578125" style="121" customWidth="1"/>
    <col min="19" max="19" width="11.5703125" style="121" customWidth="1"/>
    <col min="20" max="20" width="11" style="121" customWidth="1"/>
    <col min="21" max="21" width="8" style="121" customWidth="1"/>
    <col min="22" max="22" width="9.5703125" style="121" customWidth="1"/>
    <col min="23" max="23" width="6.7109375" style="121" customWidth="1"/>
    <col min="24" max="25" width="14" style="121" customWidth="1"/>
    <col min="26" max="26" width="12.28515625" style="121" bestFit="1" customWidth="1"/>
    <col min="27" max="16384" width="9.140625" style="121"/>
  </cols>
  <sheetData>
    <row r="1" spans="1:26" x14ac:dyDescent="0.25">
      <c r="D1" s="121">
        <v>25674999.899999999</v>
      </c>
      <c r="E1" s="121">
        <f>D1+D2</f>
        <v>21969246241.900002</v>
      </c>
      <c r="S1" s="121">
        <f>S2+0.21</f>
        <v>8171587422.2199993</v>
      </c>
    </row>
    <row r="2" spans="1:26" x14ac:dyDescent="0.25">
      <c r="D2" s="121">
        <v>21943571242</v>
      </c>
      <c r="G2" s="121">
        <f>I11-4</f>
        <v>737234825</v>
      </c>
      <c r="H2" s="121">
        <f>H39+3000000</f>
        <v>40201750</v>
      </c>
      <c r="I2" s="121">
        <f>H32+F32</f>
        <v>77415000</v>
      </c>
      <c r="J2" s="121">
        <f>H11+0.1</f>
        <v>5583860738.1000004</v>
      </c>
      <c r="S2" s="121">
        <f>S11-1</f>
        <v>8171587422.0099993</v>
      </c>
    </row>
    <row r="3" spans="1:26" x14ac:dyDescent="0.25">
      <c r="A3" s="399" t="s"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</row>
    <row r="4" spans="1:26" x14ac:dyDescent="0.25">
      <c r="A4" s="400" t="s">
        <v>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</row>
    <row r="5" spans="1:26" x14ac:dyDescent="0.25">
      <c r="A5" s="152"/>
      <c r="B5" s="152">
        <f>H11-16639500</f>
        <v>5567221238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>
        <f>S11+13163500</f>
        <v>8184750923.0099993</v>
      </c>
      <c r="T5" s="153">
        <f>T11+164347240</f>
        <v>1314440780</v>
      </c>
      <c r="U5" s="153"/>
      <c r="V5" s="153"/>
      <c r="W5" s="153"/>
      <c r="X5" s="153"/>
    </row>
    <row r="6" spans="1:26" x14ac:dyDescent="0.25">
      <c r="A6" s="401" t="s">
        <v>2</v>
      </c>
      <c r="B6" s="404" t="s">
        <v>5</v>
      </c>
      <c r="C6" s="386"/>
      <c r="D6" s="407"/>
      <c r="E6" s="408"/>
      <c r="F6" s="408"/>
      <c r="G6" s="408"/>
      <c r="H6" s="408"/>
      <c r="I6" s="408"/>
      <c r="J6" s="408"/>
      <c r="K6" s="408"/>
      <c r="L6" s="408"/>
      <c r="M6" s="408"/>
      <c r="N6" s="409"/>
      <c r="O6" s="407" t="s">
        <v>7</v>
      </c>
      <c r="P6" s="407"/>
      <c r="Q6" s="407"/>
      <c r="R6" s="407"/>
      <c r="S6" s="408"/>
      <c r="T6" s="408"/>
      <c r="U6" s="409"/>
      <c r="V6" s="331"/>
      <c r="W6" s="390" t="s">
        <v>85</v>
      </c>
      <c r="X6" s="390" t="s">
        <v>8</v>
      </c>
    </row>
    <row r="7" spans="1:26" x14ac:dyDescent="0.25">
      <c r="A7" s="402"/>
      <c r="B7" s="405"/>
      <c r="C7" s="394"/>
      <c r="D7" s="386"/>
      <c r="E7" s="386"/>
      <c r="F7" s="386"/>
      <c r="G7" s="386"/>
      <c r="H7" s="386"/>
      <c r="I7" s="386"/>
      <c r="J7" s="386"/>
      <c r="K7" s="386"/>
      <c r="L7" s="396"/>
      <c r="M7" s="386"/>
      <c r="N7" s="386"/>
      <c r="O7" s="386"/>
      <c r="P7" s="386"/>
      <c r="Q7" s="386"/>
      <c r="R7" s="386"/>
      <c r="S7" s="386"/>
      <c r="T7" s="386"/>
      <c r="U7" s="386"/>
      <c r="V7" s="394"/>
      <c r="W7" s="391"/>
      <c r="X7" s="391"/>
    </row>
    <row r="8" spans="1:26" x14ac:dyDescent="0.25">
      <c r="A8" s="403"/>
      <c r="B8" s="406"/>
      <c r="C8" s="388"/>
      <c r="D8" s="388"/>
      <c r="E8" s="388"/>
      <c r="F8" s="388"/>
      <c r="G8" s="388"/>
      <c r="H8" s="388"/>
      <c r="I8" s="388"/>
      <c r="J8" s="388"/>
      <c r="K8" s="388"/>
      <c r="L8" s="39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92"/>
      <c r="X8" s="392"/>
    </row>
    <row r="9" spans="1:26" x14ac:dyDescent="0.25">
      <c r="A9" s="156"/>
      <c r="B9" s="156"/>
      <c r="C9" s="157" t="s">
        <v>82</v>
      </c>
      <c r="D9" s="157" t="s">
        <v>82</v>
      </c>
      <c r="E9" s="157" t="s">
        <v>82</v>
      </c>
      <c r="F9" s="157" t="s">
        <v>82</v>
      </c>
      <c r="G9" s="157" t="s">
        <v>82</v>
      </c>
      <c r="H9" s="157" t="s">
        <v>82</v>
      </c>
      <c r="I9" s="157" t="s">
        <v>82</v>
      </c>
      <c r="J9" s="157" t="s">
        <v>82</v>
      </c>
      <c r="K9" s="157" t="s">
        <v>82</v>
      </c>
      <c r="L9" s="157" t="s">
        <v>82</v>
      </c>
      <c r="M9" s="157" t="s">
        <v>82</v>
      </c>
      <c r="N9" s="157" t="s">
        <v>82</v>
      </c>
      <c r="O9" s="157" t="s">
        <v>82</v>
      </c>
      <c r="P9" s="157" t="s">
        <v>82</v>
      </c>
      <c r="Q9" s="157" t="s">
        <v>82</v>
      </c>
      <c r="R9" s="157" t="s">
        <v>82</v>
      </c>
      <c r="S9" s="157" t="s">
        <v>82</v>
      </c>
      <c r="T9" s="157" t="s">
        <v>82</v>
      </c>
      <c r="U9" s="157" t="s">
        <v>82</v>
      </c>
      <c r="V9" s="157" t="s">
        <v>82</v>
      </c>
      <c r="W9" s="157"/>
      <c r="X9" s="158"/>
    </row>
    <row r="10" spans="1:26" x14ac:dyDescent="0.25">
      <c r="A10" s="159" t="s">
        <v>27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58"/>
      <c r="W10" s="158"/>
      <c r="X10" s="158"/>
    </row>
    <row r="11" spans="1:26" ht="12" customHeight="1" x14ac:dyDescent="0.25">
      <c r="A11" s="162">
        <v>1</v>
      </c>
      <c r="B11" s="163" t="s">
        <v>150</v>
      </c>
      <c r="C11" s="161">
        <v>133750000</v>
      </c>
      <c r="D11" s="161">
        <v>41600000</v>
      </c>
      <c r="E11" s="161">
        <v>1378126700</v>
      </c>
      <c r="F11" s="161">
        <v>6280050</v>
      </c>
      <c r="G11" s="161">
        <v>15100000</v>
      </c>
      <c r="H11" s="161">
        <v>5583860738</v>
      </c>
      <c r="I11" s="161">
        <v>737234829</v>
      </c>
      <c r="J11" s="161"/>
      <c r="K11" s="161">
        <v>252363432</v>
      </c>
      <c r="L11" s="161"/>
      <c r="M11" s="304">
        <v>21969246241.889999</v>
      </c>
      <c r="N11" s="161"/>
      <c r="O11" s="161"/>
      <c r="P11" s="161">
        <v>4673669778</v>
      </c>
      <c r="Q11" s="161">
        <v>30837400</v>
      </c>
      <c r="R11" s="161"/>
      <c r="S11" s="304">
        <v>8171587423.0099993</v>
      </c>
      <c r="T11" s="161">
        <v>1150093540</v>
      </c>
      <c r="U11" s="161"/>
      <c r="V11" s="214"/>
      <c r="W11" s="215" t="e">
        <f>#REF!+#REF!+#REF!+#REF!+#REF!+#REF!+#REF!+#REF!+#REF!+#REF!+#REF!+#REF!+#REF!+#REF!+#REF!+#REF!+#REF!+#REF!+#REF!+#REF!</f>
        <v>#REF!</v>
      </c>
      <c r="X11" s="215">
        <f t="shared" ref="X11:X59" si="0">C11+D11+E11+F11+G11+H11+I11+J11+K11+L11+M11+N11+O11+P11+Q11+R11+S11+T11+U11+V11</f>
        <v>44143750131.900002</v>
      </c>
      <c r="Y11" s="185"/>
      <c r="Z11" s="185"/>
    </row>
    <row r="12" spans="1:26" ht="12" customHeight="1" x14ac:dyDescent="0.25">
      <c r="A12" s="162">
        <v>2</v>
      </c>
      <c r="B12" s="163" t="s">
        <v>151</v>
      </c>
      <c r="C12" s="203"/>
      <c r="D12" s="166"/>
      <c r="E12" s="166">
        <v>2549410225</v>
      </c>
      <c r="F12" s="166">
        <v>194488000</v>
      </c>
      <c r="G12" s="166"/>
      <c r="H12" s="166">
        <v>2108657768.02</v>
      </c>
      <c r="I12" s="166">
        <v>19580000</v>
      </c>
      <c r="J12" s="166">
        <v>846679427.98000002</v>
      </c>
      <c r="K12" s="166">
        <v>1600379492</v>
      </c>
      <c r="L12" s="166"/>
      <c r="M12" s="166">
        <v>12798648078</v>
      </c>
      <c r="N12" s="166"/>
      <c r="O12" s="166"/>
      <c r="P12" s="166">
        <v>341093000</v>
      </c>
      <c r="Q12" s="166">
        <v>395800000</v>
      </c>
      <c r="R12" s="166">
        <v>33628950</v>
      </c>
      <c r="S12" s="166"/>
      <c r="T12" s="166"/>
      <c r="U12" s="166"/>
      <c r="V12" s="203">
        <v>208794000</v>
      </c>
      <c r="W12" s="168" t="e">
        <f>#REF!+#REF!+#REF!+#REF!+#REF!+#REF!+#REF!+#REF!+#REF!+#REF!+#REF!+#REF!+#REF!+#REF!+#REF!+#REF!+#REF!+#REF!+#REF!+#REF!</f>
        <v>#REF!</v>
      </c>
      <c r="X12" s="168">
        <f t="shared" si="0"/>
        <v>21097158941</v>
      </c>
      <c r="Y12" s="217">
        <v>780683400</v>
      </c>
      <c r="Z12" s="185">
        <f>V12-Y12</f>
        <v>-571889400</v>
      </c>
    </row>
    <row r="13" spans="1:26" ht="12" customHeight="1" x14ac:dyDescent="0.25">
      <c r="A13" s="162">
        <v>3</v>
      </c>
      <c r="B13" s="169" t="s">
        <v>152</v>
      </c>
      <c r="C13" s="166">
        <v>2962239000</v>
      </c>
      <c r="D13" s="166">
        <v>2084595700</v>
      </c>
      <c r="E13" s="166">
        <v>528002700</v>
      </c>
      <c r="F13" s="166"/>
      <c r="G13" s="166"/>
      <c r="H13" s="166">
        <v>735360896</v>
      </c>
      <c r="I13" s="166">
        <v>11906400</v>
      </c>
      <c r="J13" s="166">
        <v>5409863945</v>
      </c>
      <c r="K13" s="166">
        <v>11102080</v>
      </c>
      <c r="L13" s="166"/>
      <c r="M13" s="170">
        <v>34683680553.160004</v>
      </c>
      <c r="N13" s="166"/>
      <c r="O13" s="166"/>
      <c r="P13" s="166"/>
      <c r="Q13" s="166">
        <v>412431392</v>
      </c>
      <c r="R13" s="166"/>
      <c r="S13" s="166"/>
      <c r="T13" s="166"/>
      <c r="U13" s="166"/>
      <c r="V13" s="166">
        <v>461719650</v>
      </c>
      <c r="W13" s="168" t="e">
        <f>#REF!+#REF!+#REF!+#REF!+#REF!+#REF!+#REF!+#REF!+#REF!+#REF!+#REF!+#REF!+#REF!+#REF!+#REF!+#REF!+#REF!+#REF!+#REF!+#REF!</f>
        <v>#REF!</v>
      </c>
      <c r="X13" s="168">
        <f t="shared" si="0"/>
        <v>47300902316.160004</v>
      </c>
      <c r="Y13" s="217">
        <v>2618611000.0000019</v>
      </c>
      <c r="Z13" s="185"/>
    </row>
    <row r="14" spans="1:26" ht="12" customHeight="1" x14ac:dyDescent="0.25">
      <c r="A14" s="162">
        <v>4</v>
      </c>
      <c r="B14" s="171" t="s">
        <v>31</v>
      </c>
      <c r="C14" s="166"/>
      <c r="D14" s="166"/>
      <c r="E14" s="166"/>
      <c r="F14" s="166">
        <v>252357000</v>
      </c>
      <c r="G14" s="166"/>
      <c r="H14" s="166">
        <v>394383000</v>
      </c>
      <c r="I14" s="166">
        <v>14960000</v>
      </c>
      <c r="J14" s="166"/>
      <c r="K14" s="166"/>
      <c r="L14" s="166"/>
      <c r="M14" s="166">
        <v>13508701890</v>
      </c>
      <c r="N14" s="166">
        <v>248973910</v>
      </c>
      <c r="O14" s="166">
        <v>157405930498.79999</v>
      </c>
      <c r="P14" s="166">
        <v>24028233273.939999</v>
      </c>
      <c r="Q14" s="166"/>
      <c r="R14" s="166">
        <v>15157674999</v>
      </c>
      <c r="S14" s="166">
        <v>97800000</v>
      </c>
      <c r="T14" s="166"/>
      <c r="U14" s="166"/>
      <c r="V14" s="166">
        <v>2323594817.4899998</v>
      </c>
      <c r="W14" s="168" t="e">
        <f>#REF!+#REF!+#REF!+#REF!+#REF!+#REF!+#REF!+#REF!+#REF!+#REF!+#REF!+#REF!+#REF!+#REF!+#REF!+#REF!+#REF!+#REF!+#REF!+#REF!</f>
        <v>#REF!</v>
      </c>
      <c r="X14" s="307">
        <f t="shared" si="0"/>
        <v>213432609389.22998</v>
      </c>
      <c r="Y14" s="217">
        <v>495231468.24000049</v>
      </c>
      <c r="Z14" s="185"/>
    </row>
    <row r="15" spans="1:26" ht="12" customHeight="1" x14ac:dyDescent="0.25">
      <c r="A15" s="162">
        <v>5</v>
      </c>
      <c r="B15" s="163" t="s">
        <v>32</v>
      </c>
      <c r="C15" s="166"/>
      <c r="D15" s="166"/>
      <c r="E15" s="166">
        <v>178580000</v>
      </c>
      <c r="F15" s="166"/>
      <c r="G15" s="166"/>
      <c r="H15" s="166">
        <v>53223500</v>
      </c>
      <c r="I15" s="166">
        <v>29997000</v>
      </c>
      <c r="J15" s="166"/>
      <c r="K15" s="166"/>
      <c r="L15" s="166"/>
      <c r="M15" s="166">
        <v>4710740813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8" t="e">
        <f>#REF!+#REF!+#REF!+#REF!+#REF!+#REF!+#REF!+#REF!+#REF!+#REF!+#REF!+#REF!+#REF!+#REF!+#REF!+#REF!+#REF!+#REF!+#REF!+#REF!</f>
        <v>#REF!</v>
      </c>
      <c r="X15" s="168">
        <f t="shared" si="0"/>
        <v>4972541313</v>
      </c>
      <c r="Y15" s="185"/>
      <c r="Z15" s="185"/>
    </row>
    <row r="16" spans="1:26" ht="12" customHeight="1" x14ac:dyDescent="0.25">
      <c r="A16" s="162">
        <v>6</v>
      </c>
      <c r="B16" s="171" t="s">
        <v>33</v>
      </c>
      <c r="C16" s="166">
        <v>2250528000</v>
      </c>
      <c r="D16" s="166"/>
      <c r="E16" s="166">
        <v>375000000</v>
      </c>
      <c r="F16" s="166">
        <v>5335000</v>
      </c>
      <c r="G16" s="166"/>
      <c r="H16" s="166">
        <v>64213600</v>
      </c>
      <c r="I16" s="166">
        <v>132940500</v>
      </c>
      <c r="J16" s="166"/>
      <c r="K16" s="166"/>
      <c r="L16" s="166"/>
      <c r="M16" s="166">
        <v>523042000</v>
      </c>
      <c r="N16" s="166">
        <v>187170500</v>
      </c>
      <c r="O16" s="166"/>
      <c r="P16" s="166"/>
      <c r="Q16" s="166">
        <v>947389000</v>
      </c>
      <c r="R16" s="166"/>
      <c r="S16" s="166"/>
      <c r="T16" s="166"/>
      <c r="U16" s="166"/>
      <c r="V16" s="166"/>
      <c r="W16" s="168" t="e">
        <f>#REF!+#REF!+#REF!+#REF!+#REF!+#REF!+#REF!+#REF!+#REF!+#REF!+#REF!+#REF!+#REF!+#REF!+#REF!+#REF!+#REF!+#REF!+#REF!+#REF!</f>
        <v>#REF!</v>
      </c>
      <c r="X16" s="168">
        <f t="shared" si="0"/>
        <v>4485618600</v>
      </c>
      <c r="Y16" s="185"/>
      <c r="Z16" s="185"/>
    </row>
    <row r="17" spans="1:26" ht="12" customHeight="1" x14ac:dyDescent="0.25">
      <c r="A17" s="162">
        <v>7</v>
      </c>
      <c r="B17" s="171" t="s">
        <v>34</v>
      </c>
      <c r="C17" s="166"/>
      <c r="D17" s="166"/>
      <c r="E17" s="166">
        <v>347040000</v>
      </c>
      <c r="F17" s="166"/>
      <c r="G17" s="166"/>
      <c r="H17" s="166">
        <v>216970818.18000001</v>
      </c>
      <c r="I17" s="166">
        <v>569772500</v>
      </c>
      <c r="J17" s="166"/>
      <c r="K17" s="166"/>
      <c r="L17" s="166"/>
      <c r="M17" s="166"/>
      <c r="N17" s="166"/>
      <c r="O17" s="166"/>
      <c r="P17" s="166"/>
      <c r="Q17" s="166">
        <v>548990300</v>
      </c>
      <c r="R17" s="166"/>
      <c r="S17" s="166"/>
      <c r="T17" s="166"/>
      <c r="U17" s="166"/>
      <c r="V17" s="166"/>
      <c r="W17" s="168" t="e">
        <f>#REF!+#REF!+#REF!+#REF!+#REF!+#REF!+#REF!+#REF!+#REF!+#REF!+#REF!+#REF!+#REF!+#REF!+#REF!+#REF!+#REF!+#REF!+#REF!+#REF!</f>
        <v>#REF!</v>
      </c>
      <c r="X17" s="168">
        <f t="shared" si="0"/>
        <v>1682773618.1800001</v>
      </c>
      <c r="Y17" s="185"/>
      <c r="Z17" s="185"/>
    </row>
    <row r="18" spans="1:26" ht="12" customHeight="1" x14ac:dyDescent="0.25">
      <c r="A18" s="162">
        <v>8</v>
      </c>
      <c r="B18" s="172" t="s">
        <v>35</v>
      </c>
      <c r="C18" s="166"/>
      <c r="D18" s="166">
        <v>85800000</v>
      </c>
      <c r="E18" s="166">
        <v>337480000</v>
      </c>
      <c r="F18" s="166"/>
      <c r="G18" s="166">
        <v>8613000</v>
      </c>
      <c r="H18" s="166">
        <v>236043368</v>
      </c>
      <c r="I18" s="166">
        <v>27500000</v>
      </c>
      <c r="J18" s="166"/>
      <c r="K18" s="166">
        <v>127000000</v>
      </c>
      <c r="L18" s="166"/>
      <c r="M18" s="166">
        <v>365174256</v>
      </c>
      <c r="N18" s="166">
        <v>455384660</v>
      </c>
      <c r="O18" s="166">
        <v>173299150</v>
      </c>
      <c r="P18" s="166"/>
      <c r="Q18" s="166">
        <v>19266566</v>
      </c>
      <c r="R18" s="166"/>
      <c r="S18" s="166"/>
      <c r="T18" s="166"/>
      <c r="U18" s="166"/>
      <c r="V18" s="166"/>
      <c r="W18" s="168" t="e">
        <f>#REF!+#REF!+#REF!+#REF!+#REF!+#REF!+#REF!+#REF!+#REF!+#REF!+#REF!+#REF!+#REF!+#REF!+#REF!+#REF!+#REF!+#REF!+#REF!+#REF!</f>
        <v>#REF!</v>
      </c>
      <c r="X18" s="168">
        <f t="shared" si="0"/>
        <v>1835561000</v>
      </c>
      <c r="Y18" s="185"/>
      <c r="Z18" s="185"/>
    </row>
    <row r="19" spans="1:26" ht="12" customHeight="1" x14ac:dyDescent="0.25">
      <c r="A19" s="162">
        <v>9</v>
      </c>
      <c r="B19" s="163" t="s">
        <v>36</v>
      </c>
      <c r="C19" s="166"/>
      <c r="D19" s="166"/>
      <c r="E19" s="166">
        <v>222040000</v>
      </c>
      <c r="F19" s="166"/>
      <c r="G19" s="166"/>
      <c r="H19" s="166">
        <v>401138748</v>
      </c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8" t="e">
        <f>#REF!+#REF!+#REF!+#REF!+#REF!+#REF!+#REF!+#REF!+#REF!+#REF!+#REF!+#REF!+#REF!+#REF!+#REF!+#REF!+#REF!+#REF!+#REF!+#REF!</f>
        <v>#REF!</v>
      </c>
      <c r="X19" s="168">
        <f t="shared" si="0"/>
        <v>623178748</v>
      </c>
      <c r="Y19" s="185"/>
      <c r="Z19" s="185"/>
    </row>
    <row r="20" spans="1:26" ht="12" customHeight="1" x14ac:dyDescent="0.25">
      <c r="A20" s="162">
        <v>10</v>
      </c>
      <c r="B20" s="174" t="s">
        <v>37</v>
      </c>
      <c r="C20" s="166"/>
      <c r="D20" s="166"/>
      <c r="E20" s="166"/>
      <c r="F20" s="166"/>
      <c r="G20" s="166"/>
      <c r="H20" s="166">
        <v>167409300</v>
      </c>
      <c r="I20" s="166">
        <v>142970000</v>
      </c>
      <c r="J20" s="166"/>
      <c r="K20" s="166"/>
      <c r="L20" s="166"/>
      <c r="M20" s="166">
        <v>670234200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8" t="e">
        <f>#REF!+#REF!+#REF!+#REF!+#REF!+#REF!+#REF!+#REF!+#REF!+#REF!+#REF!+#REF!+#REF!+#REF!+#REF!+#REF!+#REF!+#REF!+#REF!+#REF!</f>
        <v>#REF!</v>
      </c>
      <c r="X20" s="168">
        <f t="shared" si="0"/>
        <v>980613500</v>
      </c>
      <c r="Y20" s="185"/>
      <c r="Z20" s="185"/>
    </row>
    <row r="21" spans="1:26" ht="12" customHeight="1" x14ac:dyDescent="0.25">
      <c r="A21" s="162">
        <v>11</v>
      </c>
      <c r="B21" s="175" t="s">
        <v>38</v>
      </c>
      <c r="C21" s="166"/>
      <c r="D21" s="166"/>
      <c r="E21" s="166">
        <v>114400000</v>
      </c>
      <c r="F21" s="166"/>
      <c r="G21" s="166"/>
      <c r="H21" s="166">
        <v>35510000</v>
      </c>
      <c r="I21" s="166">
        <v>8965000</v>
      </c>
      <c r="J21" s="166"/>
      <c r="K21" s="166"/>
      <c r="L21" s="166"/>
      <c r="M21" s="166"/>
      <c r="N21" s="166"/>
      <c r="O21" s="166"/>
      <c r="P21" s="166"/>
      <c r="Q21" s="166">
        <v>11099000</v>
      </c>
      <c r="R21" s="166"/>
      <c r="S21" s="166"/>
      <c r="T21" s="166"/>
      <c r="U21" s="166"/>
      <c r="V21" s="166"/>
      <c r="W21" s="168" t="e">
        <f>#REF!+#REF!+#REF!+#REF!+#REF!+#REF!+#REF!+#REF!+#REF!+#REF!+#REF!+#REF!+#REF!+#REF!+#REF!+#REF!+#REF!+#REF!+#REF!+#REF!</f>
        <v>#REF!</v>
      </c>
      <c r="X21" s="168">
        <f t="shared" si="0"/>
        <v>169974000</v>
      </c>
      <c r="Y21" s="185" t="s">
        <v>139</v>
      </c>
      <c r="Z21" s="185"/>
    </row>
    <row r="22" spans="1:26" ht="12" customHeight="1" x14ac:dyDescent="0.25">
      <c r="A22" s="162">
        <v>12</v>
      </c>
      <c r="B22" s="176" t="s">
        <v>39</v>
      </c>
      <c r="C22" s="166"/>
      <c r="D22" s="166"/>
      <c r="E22" s="166">
        <v>365690000</v>
      </c>
      <c r="F22" s="178"/>
      <c r="G22" s="178"/>
      <c r="H22" s="166">
        <v>59978600</v>
      </c>
      <c r="I22" s="166">
        <v>29975000</v>
      </c>
      <c r="J22" s="166"/>
      <c r="K22" s="166"/>
      <c r="L22" s="166"/>
      <c r="M22" s="178"/>
      <c r="N22" s="166"/>
      <c r="O22" s="166"/>
      <c r="P22" s="166"/>
      <c r="Q22" s="166"/>
      <c r="R22" s="166"/>
      <c r="S22" s="166"/>
      <c r="T22" s="166"/>
      <c r="U22" s="166"/>
      <c r="V22" s="166"/>
      <c r="W22" s="168" t="e">
        <f>#REF!+#REF!+#REF!+#REF!+#REF!+#REF!+#REF!+#REF!+#REF!+#REF!+#REF!+#REF!+#REF!+#REF!+#REF!+#REF!+#REF!+#REF!+#REF!+#REF!</f>
        <v>#REF!</v>
      </c>
      <c r="X22" s="168">
        <f t="shared" si="0"/>
        <v>455643600</v>
      </c>
      <c r="Y22" s="185"/>
      <c r="Z22" s="185"/>
    </row>
    <row r="23" spans="1:26" ht="12" customHeight="1" x14ac:dyDescent="0.25">
      <c r="A23" s="162">
        <v>13</v>
      </c>
      <c r="B23" s="179" t="s">
        <v>40</v>
      </c>
      <c r="C23" s="181"/>
      <c r="D23" s="166"/>
      <c r="E23" s="166">
        <v>187441607</v>
      </c>
      <c r="F23" s="166"/>
      <c r="G23" s="166"/>
      <c r="H23" s="166">
        <v>49979600</v>
      </c>
      <c r="I23" s="166"/>
      <c r="J23" s="166"/>
      <c r="K23" s="166"/>
      <c r="L23" s="166"/>
      <c r="M23" s="166">
        <v>7686768395</v>
      </c>
      <c r="N23" s="166"/>
      <c r="O23" s="166"/>
      <c r="P23" s="166"/>
      <c r="Q23" s="166"/>
      <c r="R23" s="166"/>
      <c r="S23" s="166"/>
      <c r="T23" s="166"/>
      <c r="U23" s="166"/>
      <c r="V23" s="166"/>
      <c r="W23" s="168" t="e">
        <f>#REF!+#REF!+#REF!+#REF!+#REF!+#REF!+#REF!+#REF!+#REF!+#REF!+#REF!+#REF!+#REF!+#REF!+#REF!+#REF!+#REF!+#REF!+#REF!+#REF!</f>
        <v>#REF!</v>
      </c>
      <c r="X23" s="168">
        <f t="shared" si="0"/>
        <v>7924189602</v>
      </c>
      <c r="Y23" s="185"/>
      <c r="Z23" s="185"/>
    </row>
    <row r="24" spans="1:26" ht="12" customHeight="1" x14ac:dyDescent="0.25">
      <c r="A24" s="162">
        <v>14</v>
      </c>
      <c r="B24" s="182" t="s">
        <v>41</v>
      </c>
      <c r="C24" s="166"/>
      <c r="D24" s="166">
        <v>1980000</v>
      </c>
      <c r="E24" s="166"/>
      <c r="F24" s="166"/>
      <c r="G24" s="166">
        <v>2035000</v>
      </c>
      <c r="H24" s="166">
        <v>229362100</v>
      </c>
      <c r="I24" s="166">
        <v>19382000</v>
      </c>
      <c r="J24" s="166"/>
      <c r="K24" s="166"/>
      <c r="L24" s="166"/>
      <c r="M24" s="166">
        <v>6184141799.6099997</v>
      </c>
      <c r="N24" s="166">
        <v>14793700.52</v>
      </c>
      <c r="O24" s="166">
        <v>3268944082.9899998</v>
      </c>
      <c r="P24" s="166"/>
      <c r="Q24" s="166"/>
      <c r="R24" s="166">
        <v>8002500</v>
      </c>
      <c r="S24" s="166"/>
      <c r="T24" s="166"/>
      <c r="U24" s="166"/>
      <c r="V24" s="166"/>
      <c r="W24" s="168" t="e">
        <f>#REF!+#REF!+#REF!+#REF!+#REF!+#REF!+#REF!+#REF!+#REF!+#REF!+#REF!+#REF!+#REF!+#REF!+#REF!+#REF!+#REF!+#REF!+#REF!+#REF!</f>
        <v>#REF!</v>
      </c>
      <c r="X24" s="168">
        <f t="shared" si="0"/>
        <v>9728641183.1199989</v>
      </c>
      <c r="Y24" s="185"/>
      <c r="Z24" s="185"/>
    </row>
    <row r="25" spans="1:26" ht="12" customHeight="1" x14ac:dyDescent="0.25">
      <c r="A25" s="162">
        <v>15</v>
      </c>
      <c r="B25" s="186" t="s">
        <v>153</v>
      </c>
      <c r="C25" s="166"/>
      <c r="D25" s="166"/>
      <c r="E25" s="166">
        <v>63233333</v>
      </c>
      <c r="F25" s="166"/>
      <c r="G25" s="166"/>
      <c r="H25" s="166">
        <v>54789000</v>
      </c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8" t="e">
        <f>#REF!+#REF!+#REF!+#REF!+#REF!+#REF!+#REF!+#REF!+#REF!+#REF!+#REF!+#REF!+#REF!+#REF!+#REF!+#REF!+#REF!+#REF!+#REF!+#REF!</f>
        <v>#REF!</v>
      </c>
      <c r="X25" s="168">
        <f t="shared" si="0"/>
        <v>118022333</v>
      </c>
      <c r="Y25" s="185"/>
      <c r="Z25" s="185"/>
    </row>
    <row r="26" spans="1:26" ht="12" customHeight="1" thickBot="1" x14ac:dyDescent="0.3">
      <c r="A26" s="162">
        <v>16</v>
      </c>
      <c r="B26" s="183" t="s">
        <v>154</v>
      </c>
      <c r="C26" s="166"/>
      <c r="D26" s="166"/>
      <c r="E26" s="166">
        <v>502290000</v>
      </c>
      <c r="F26" s="166"/>
      <c r="H26" s="166">
        <v>9500000</v>
      </c>
      <c r="I26" s="166"/>
      <c r="L26" s="166"/>
      <c r="M26" s="166"/>
      <c r="N26" s="166"/>
      <c r="O26" s="166"/>
      <c r="P26" s="166"/>
      <c r="Q26" s="306">
        <v>33980650</v>
      </c>
      <c r="R26" s="166"/>
      <c r="S26" s="166"/>
      <c r="T26" s="166"/>
      <c r="U26" s="166"/>
      <c r="V26" s="166"/>
      <c r="W26" s="168" t="e">
        <f>#REF!+#REF!+#REF!+#REF!+#REF!+#REF!+#REF!+#REF!+#REF!+#REF!+#REF!+#REF!+#REF!+#REF!+#REF!+#REF!+#REF!+#REF!+#REF!+#REF!</f>
        <v>#REF!</v>
      </c>
      <c r="X26" s="168">
        <f t="shared" si="0"/>
        <v>545770650</v>
      </c>
      <c r="Y26" s="185"/>
      <c r="Z26" s="185"/>
    </row>
    <row r="27" spans="1:26" ht="12" customHeight="1" x14ac:dyDescent="0.25">
      <c r="A27" s="162">
        <v>17</v>
      </c>
      <c r="B27" s="169" t="s">
        <v>155</v>
      </c>
      <c r="C27" s="203"/>
      <c r="D27" s="203"/>
      <c r="E27" s="203"/>
      <c r="F27" s="203"/>
      <c r="G27" s="203"/>
      <c r="H27" s="203">
        <v>29920000</v>
      </c>
      <c r="I27" s="203"/>
      <c r="J27" s="203"/>
      <c r="K27" s="203"/>
      <c r="L27" s="203">
        <v>9988000</v>
      </c>
      <c r="M27" s="203">
        <v>0</v>
      </c>
      <c r="N27" s="203"/>
      <c r="O27" s="203">
        <v>5615274000</v>
      </c>
      <c r="P27" s="203">
        <v>4206941000</v>
      </c>
      <c r="Q27" s="203"/>
      <c r="R27" s="203"/>
      <c r="S27" s="203"/>
      <c r="T27" s="203"/>
      <c r="U27" s="203"/>
      <c r="V27" s="203"/>
      <c r="W27" s="168" t="e">
        <f>#REF!+#REF!+#REF!+#REF!+#REF!+#REF!+#REF!+#REF!+#REF!+#REF!+#REF!+#REF!+#REF!+#REF!+#REF!+#REF!+#REF!+#REF!+#REF!+#REF!</f>
        <v>#REF!</v>
      </c>
      <c r="X27" s="168">
        <f t="shared" si="0"/>
        <v>9862123000</v>
      </c>
      <c r="Y27" s="185"/>
      <c r="Z27" s="185"/>
    </row>
    <row r="28" spans="1:26" ht="12" customHeight="1" x14ac:dyDescent="0.25">
      <c r="A28" s="162">
        <v>18</v>
      </c>
      <c r="B28" s="183" t="s">
        <v>156</v>
      </c>
      <c r="C28" s="166"/>
      <c r="D28" s="166"/>
      <c r="E28" s="166">
        <v>1935830000</v>
      </c>
      <c r="F28" s="166"/>
      <c r="G28" s="166">
        <v>12320000</v>
      </c>
      <c r="H28" s="166">
        <v>914252237</v>
      </c>
      <c r="I28" s="166">
        <v>204491500</v>
      </c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>
        <v>22110000</v>
      </c>
      <c r="U28" s="166"/>
      <c r="V28" s="166"/>
      <c r="W28" s="168" t="e">
        <f>#REF!+#REF!+#REF!+#REF!+#REF!+#REF!+#REF!+#REF!+#REF!+#REF!+#REF!+#REF!+#REF!+#REF!+#REF!+#REF!+#REF!+#REF!+#REF!+#REF!</f>
        <v>#REF!</v>
      </c>
      <c r="X28" s="168">
        <f t="shared" si="0"/>
        <v>3089003737</v>
      </c>
      <c r="Y28" s="185"/>
      <c r="Z28" s="185"/>
    </row>
    <row r="29" spans="1:26" ht="12" customHeight="1" x14ac:dyDescent="0.25">
      <c r="A29" s="162">
        <v>19</v>
      </c>
      <c r="B29" s="163" t="s">
        <v>157</v>
      </c>
      <c r="C29" s="166"/>
      <c r="D29" s="166"/>
      <c r="E29" s="166">
        <v>1168630000</v>
      </c>
      <c r="F29" s="166"/>
      <c r="G29" s="166"/>
      <c r="H29" s="166">
        <v>355511860</v>
      </c>
      <c r="I29" s="166">
        <v>650941950</v>
      </c>
      <c r="J29" s="166"/>
      <c r="K29" s="166"/>
      <c r="L29" s="166"/>
      <c r="M29" s="166">
        <v>0</v>
      </c>
      <c r="N29" s="166"/>
      <c r="O29" s="166"/>
      <c r="P29" s="166"/>
      <c r="Q29" s="166">
        <v>23500000</v>
      </c>
      <c r="R29" s="166"/>
      <c r="S29" s="166"/>
      <c r="T29" s="166"/>
      <c r="U29" s="166"/>
      <c r="V29" s="166"/>
      <c r="W29" s="168" t="e">
        <f>#REF!+#REF!+#REF!+#REF!+#REF!+#REF!+#REF!+#REF!+#REF!+#REF!+#REF!+#REF!+#REF!+#REF!+#REF!+#REF!+#REF!+#REF!+#REF!+#REF!</f>
        <v>#REF!</v>
      </c>
      <c r="X29" s="168">
        <f t="shared" si="0"/>
        <v>2198583810</v>
      </c>
      <c r="Y29" s="185"/>
      <c r="Z29" s="185"/>
    </row>
    <row r="30" spans="1:26" ht="12" customHeight="1" x14ac:dyDescent="0.25">
      <c r="A30" s="162">
        <v>20</v>
      </c>
      <c r="B30" s="172" t="s">
        <v>47</v>
      </c>
      <c r="C30" s="166">
        <v>492500000</v>
      </c>
      <c r="D30" s="166">
        <v>660000</v>
      </c>
      <c r="E30" s="166">
        <v>10545665806</v>
      </c>
      <c r="F30" s="166"/>
      <c r="G30" s="166"/>
      <c r="H30" s="166">
        <v>539461704.09000003</v>
      </c>
      <c r="I30" s="166">
        <v>47643500</v>
      </c>
      <c r="J30" s="166"/>
      <c r="K30" s="166"/>
      <c r="L30" s="166">
        <v>36421000</v>
      </c>
      <c r="M30" s="166">
        <v>3574665938.6599998</v>
      </c>
      <c r="N30" s="166"/>
      <c r="O30" s="166"/>
      <c r="P30" s="166">
        <v>4000000</v>
      </c>
      <c r="Q30" s="166">
        <v>37014200</v>
      </c>
      <c r="R30" s="166"/>
      <c r="S30" s="166"/>
      <c r="T30" s="166"/>
      <c r="U30" s="166"/>
      <c r="V30" s="166"/>
      <c r="W30" s="168" t="e">
        <f>#REF!+#REF!+#REF!+#REF!+#REF!+#REF!+#REF!+#REF!+#REF!+#REF!+#REF!+#REF!+#REF!+#REF!+#REF!+#REF!+#REF!+#REF!+#REF!+#REF!</f>
        <v>#REF!</v>
      </c>
      <c r="X30" s="168">
        <f t="shared" si="0"/>
        <v>15278032148.75</v>
      </c>
      <c r="Y30" s="185"/>
      <c r="Z30" s="185"/>
    </row>
    <row r="31" spans="1:26" ht="12" customHeight="1" x14ac:dyDescent="0.25">
      <c r="A31" s="162">
        <v>21</v>
      </c>
      <c r="B31" s="183" t="s">
        <v>48</v>
      </c>
      <c r="C31" s="166"/>
      <c r="D31" s="166"/>
      <c r="E31" s="166">
        <v>356268000</v>
      </c>
      <c r="F31" s="166"/>
      <c r="G31" s="166"/>
      <c r="H31" s="166">
        <v>57613900</v>
      </c>
      <c r="I31" s="166">
        <v>9988000</v>
      </c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8" t="e">
        <f>#REF!+#REF!+#REF!+#REF!+#REF!+#REF!+#REF!+#REF!+#REF!+#REF!+#REF!+#REF!+#REF!+#REF!+#REF!+#REF!+#REF!+#REF!+#REF!+#REF!</f>
        <v>#REF!</v>
      </c>
      <c r="X31" s="168">
        <f t="shared" si="0"/>
        <v>423869900</v>
      </c>
      <c r="Y31" s="185">
        <f>X31-E31</f>
        <v>67601900</v>
      </c>
      <c r="Z31" s="185"/>
    </row>
    <row r="32" spans="1:26" ht="12" customHeight="1" x14ac:dyDescent="0.25">
      <c r="A32" s="162">
        <v>22</v>
      </c>
      <c r="B32" s="183" t="s">
        <v>49</v>
      </c>
      <c r="C32" s="166"/>
      <c r="D32" s="166"/>
      <c r="E32" s="166">
        <v>81300000</v>
      </c>
      <c r="F32" s="166"/>
      <c r="G32" s="166"/>
      <c r="H32" s="185">
        <v>77415000</v>
      </c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8" t="e">
        <f>#REF!+#REF!+#REF!+#REF!+#REF!+#REF!+#REF!+#REF!+#REF!+#REF!+#REF!+#REF!+#REF!+#REF!+#REF!+#REF!+#REF!+#REF!+#REF!+#REF!</f>
        <v>#REF!</v>
      </c>
      <c r="X32" s="168">
        <f t="shared" si="0"/>
        <v>158715000</v>
      </c>
      <c r="Y32" s="185"/>
      <c r="Z32" s="185"/>
    </row>
    <row r="33" spans="1:26" ht="12" customHeight="1" x14ac:dyDescent="0.25">
      <c r="A33" s="162">
        <v>23</v>
      </c>
      <c r="B33" s="169" t="s">
        <v>158</v>
      </c>
      <c r="C33" s="166"/>
      <c r="D33" s="166"/>
      <c r="E33" s="166">
        <v>434950000</v>
      </c>
      <c r="F33" s="166"/>
      <c r="G33" s="166"/>
      <c r="H33" s="166">
        <v>68034450</v>
      </c>
      <c r="I33" s="166"/>
      <c r="J33" s="166"/>
      <c r="K33" s="166"/>
      <c r="L33" s="166"/>
      <c r="M33" s="170"/>
      <c r="N33" s="166"/>
      <c r="O33" s="166"/>
      <c r="P33" s="166"/>
      <c r="Q33" s="170"/>
      <c r="R33" s="166"/>
      <c r="S33" s="166"/>
      <c r="T33" s="166"/>
      <c r="U33" s="166"/>
      <c r="V33" s="166"/>
      <c r="W33" s="168" t="e">
        <f>#REF!+#REF!+#REF!+#REF!+#REF!+#REF!+#REF!+#REF!+#REF!+#REF!+#REF!+#REF!+#REF!+#REF!+#REF!+#REF!+#REF!+#REF!+#REF!+#REF!</f>
        <v>#REF!</v>
      </c>
      <c r="X33" s="168">
        <f t="shared" si="0"/>
        <v>502984450</v>
      </c>
      <c r="Y33" s="185"/>
      <c r="Z33" s="185"/>
    </row>
    <row r="34" spans="1:26" ht="12" customHeight="1" x14ac:dyDescent="0.25">
      <c r="A34" s="162">
        <v>24</v>
      </c>
      <c r="B34" s="175" t="s">
        <v>51</v>
      </c>
      <c r="C34" s="187"/>
      <c r="D34" s="166"/>
      <c r="E34" s="166"/>
      <c r="F34" s="166"/>
      <c r="G34" s="166"/>
      <c r="H34" s="166">
        <v>42709700</v>
      </c>
      <c r="I34" s="166">
        <v>27885000</v>
      </c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8" t="e">
        <f>#REF!+#REF!+#REF!+#REF!+#REF!+#REF!+#REF!+#REF!+#REF!+#REF!+#REF!+#REF!+#REF!+#REF!+#REF!+#REF!+#REF!+#REF!+#REF!+#REF!</f>
        <v>#REF!</v>
      </c>
      <c r="X34" s="168">
        <f t="shared" si="0"/>
        <v>70594700</v>
      </c>
      <c r="Y34" s="185"/>
      <c r="Z34" s="185"/>
    </row>
    <row r="35" spans="1:26" ht="12" customHeight="1" x14ac:dyDescent="0.25">
      <c r="A35" s="162">
        <v>25</v>
      </c>
      <c r="B35" s="175" t="s">
        <v>52</v>
      </c>
      <c r="C35" s="188"/>
      <c r="D35" s="188"/>
      <c r="E35" s="188">
        <v>231560000</v>
      </c>
      <c r="F35" s="188"/>
      <c r="G35" s="188"/>
      <c r="H35" s="188">
        <v>165877552.91</v>
      </c>
      <c r="I35" s="188">
        <v>7500000</v>
      </c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68">
        <v>395</v>
      </c>
      <c r="X35" s="168">
        <f t="shared" si="0"/>
        <v>404937552.90999997</v>
      </c>
      <c r="Y35" s="218"/>
      <c r="Z35" s="185"/>
    </row>
    <row r="36" spans="1:26" ht="12" customHeight="1" x14ac:dyDescent="0.25">
      <c r="A36" s="162">
        <v>26</v>
      </c>
      <c r="B36" s="171" t="s">
        <v>159</v>
      </c>
      <c r="C36" s="166">
        <v>213004000</v>
      </c>
      <c r="D36" s="166"/>
      <c r="E36" s="166"/>
      <c r="F36" s="166"/>
      <c r="G36" s="166"/>
      <c r="H36" s="166">
        <v>164438900</v>
      </c>
      <c r="I36" s="166">
        <v>19844000</v>
      </c>
      <c r="J36" s="166"/>
      <c r="K36" s="166"/>
      <c r="L36" s="166"/>
      <c r="M36" s="166">
        <v>1197656627</v>
      </c>
      <c r="N36" s="166"/>
      <c r="O36" s="166">
        <v>104543500</v>
      </c>
      <c r="P36" s="166">
        <v>165995000</v>
      </c>
      <c r="Q36" s="166">
        <v>4196500</v>
      </c>
      <c r="R36" s="166"/>
      <c r="S36" s="166"/>
      <c r="T36" s="166">
        <v>23045000</v>
      </c>
      <c r="U36" s="166"/>
      <c r="V36" s="166"/>
      <c r="W36" s="168" t="e">
        <f>#REF!+#REF!+#REF!+#REF!+#REF!+#REF!+#REF!+#REF!+#REF!+#REF!+#REF!+#REF!+#REF!+#REF!+#REF!+#REF!+#REF!+#REF!+#REF!+#REF!</f>
        <v>#REF!</v>
      </c>
      <c r="X36" s="168">
        <f t="shared" si="0"/>
        <v>1892723527</v>
      </c>
      <c r="Y36" s="185"/>
      <c r="Z36" s="185"/>
    </row>
    <row r="37" spans="1:26" ht="12" customHeight="1" x14ac:dyDescent="0.25">
      <c r="A37" s="162">
        <v>27</v>
      </c>
      <c r="B37" s="163" t="s">
        <v>160</v>
      </c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8" t="e">
        <f>#REF!+#REF!+#REF!+#REF!+#REF!+#REF!+#REF!+#REF!+#REF!+#REF!+#REF!+#REF!+#REF!+#REF!+#REF!+#REF!+#REF!+#REF!+#REF!+#REF!</f>
        <v>#REF!</v>
      </c>
      <c r="X37" s="168">
        <f t="shared" si="0"/>
        <v>0</v>
      </c>
      <c r="Y37" s="185"/>
      <c r="Z37" s="185"/>
    </row>
    <row r="38" spans="1:26" ht="12" customHeight="1" x14ac:dyDescent="0.25">
      <c r="A38" s="162">
        <v>28</v>
      </c>
      <c r="B38" s="163" t="s">
        <v>161</v>
      </c>
      <c r="C38" s="166"/>
      <c r="D38" s="166"/>
      <c r="E38" s="166"/>
      <c r="F38" s="166"/>
      <c r="G38" s="166"/>
      <c r="H38" s="166">
        <v>10800000</v>
      </c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8" t="e">
        <f>#REF!+#REF!+#REF!+#REF!+#REF!+#REF!+#REF!+#REF!+#REF!+#REF!+#REF!+#REF!+#REF!+#REF!+#REF!+#REF!+#REF!+#REF!+#REF!+#REF!</f>
        <v>#REF!</v>
      </c>
      <c r="X38" s="168">
        <f t="shared" si="0"/>
        <v>10800000</v>
      </c>
      <c r="Y38" s="185"/>
      <c r="Z38" s="185"/>
    </row>
    <row r="39" spans="1:26" ht="12" customHeight="1" x14ac:dyDescent="0.25">
      <c r="A39" s="162">
        <v>29</v>
      </c>
      <c r="B39" s="163" t="s">
        <v>162</v>
      </c>
      <c r="C39" s="166"/>
      <c r="D39" s="166"/>
      <c r="E39" s="166"/>
      <c r="F39" s="166"/>
      <c r="G39" s="166"/>
      <c r="H39" s="166">
        <v>37201750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8" t="e">
        <f>#REF!+#REF!+#REF!+#REF!+#REF!+#REF!+#REF!+#REF!+#REF!+#REF!+#REF!+#REF!+#REF!+#REF!+#REF!+#REF!+#REF!+#REF!+#REF!+#REF!</f>
        <v>#REF!</v>
      </c>
      <c r="X39" s="168">
        <f t="shared" si="0"/>
        <v>37201750</v>
      </c>
      <c r="Y39" s="185"/>
      <c r="Z39" s="185"/>
    </row>
    <row r="40" spans="1:26" ht="12" customHeight="1" x14ac:dyDescent="0.25">
      <c r="A40" s="162">
        <v>30</v>
      </c>
      <c r="B40" s="163" t="s">
        <v>163</v>
      </c>
      <c r="C40" s="166"/>
      <c r="D40" s="166"/>
      <c r="E40" s="166"/>
      <c r="F40" s="166"/>
      <c r="G40" s="166"/>
      <c r="H40" s="166">
        <v>16321800</v>
      </c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8" t="e">
        <f>#REF!+#REF!+#REF!+#REF!+#REF!+#REF!+#REF!+#REF!+#REF!+#REF!+#REF!+#REF!+#REF!+#REF!+#REF!+#REF!+#REF!+#REF!+#REF!+#REF!</f>
        <v>#REF!</v>
      </c>
      <c r="X40" s="168">
        <f t="shared" si="0"/>
        <v>16321800</v>
      </c>
      <c r="Y40" s="185"/>
      <c r="Z40" s="185"/>
    </row>
    <row r="41" spans="1:26" ht="12" customHeight="1" x14ac:dyDescent="0.25">
      <c r="A41" s="162">
        <v>31</v>
      </c>
      <c r="B41" s="163" t="s">
        <v>164</v>
      </c>
      <c r="C41" s="166"/>
      <c r="D41" s="166"/>
      <c r="E41" s="166"/>
      <c r="F41" s="166"/>
      <c r="G41" s="166"/>
      <c r="H41" s="166">
        <v>21857000</v>
      </c>
      <c r="I41" s="166">
        <v>7667000</v>
      </c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8" t="e">
        <f>#REF!+#REF!+#REF!+#REF!+#REF!+#REF!+#REF!+#REF!+#REF!+#REF!+#REF!+#REF!+#REF!+#REF!+#REF!+#REF!+#REF!+#REF!+#REF!+#REF!</f>
        <v>#REF!</v>
      </c>
      <c r="X41" s="168">
        <f t="shared" si="0"/>
        <v>29524000</v>
      </c>
      <c r="Y41" s="185"/>
      <c r="Z41" s="185"/>
    </row>
    <row r="42" spans="1:26" ht="12" customHeight="1" x14ac:dyDescent="0.25">
      <c r="A42" s="162">
        <v>32</v>
      </c>
      <c r="B42" s="164" t="s">
        <v>165</v>
      </c>
      <c r="C42" s="166"/>
      <c r="D42" s="166"/>
      <c r="E42" s="166"/>
      <c r="F42" s="166"/>
      <c r="G42" s="166"/>
      <c r="H42" s="166">
        <v>6985000</v>
      </c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8" t="e">
        <f>#REF!+#REF!+#REF!+#REF!+#REF!+#REF!+#REF!+#REF!+#REF!+#REF!+#REF!+#REF!+#REF!+#REF!+#REF!+#REF!+#REF!+#REF!+#REF!+#REF!</f>
        <v>#REF!</v>
      </c>
      <c r="X42" s="168">
        <f t="shared" si="0"/>
        <v>6985000</v>
      </c>
      <c r="Y42" s="185"/>
      <c r="Z42" s="185"/>
    </row>
    <row r="43" spans="1:26" ht="12" customHeight="1" x14ac:dyDescent="0.25">
      <c r="A43" s="162">
        <v>33</v>
      </c>
      <c r="B43" s="169" t="s">
        <v>166</v>
      </c>
      <c r="C43" s="166"/>
      <c r="D43" s="166"/>
      <c r="E43" s="166"/>
      <c r="F43" s="166"/>
      <c r="G43" s="166"/>
      <c r="H43" s="166">
        <v>11500000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8" t="e">
        <f>#REF!+#REF!+#REF!+#REF!+#REF!+#REF!+#REF!+#REF!+#REF!+#REF!+#REF!+#REF!+#REF!+#REF!+#REF!+#REF!+#REF!+#REF!+#REF!+#REF!</f>
        <v>#REF!</v>
      </c>
      <c r="X43" s="168">
        <f t="shared" si="0"/>
        <v>11500000</v>
      </c>
      <c r="Y43" s="185"/>
      <c r="Z43" s="185"/>
    </row>
    <row r="44" spans="1:26" ht="12" customHeight="1" x14ac:dyDescent="0.25">
      <c r="A44" s="162">
        <v>34</v>
      </c>
      <c r="B44" s="163" t="s">
        <v>167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8" t="e">
        <f>#REF!+#REF!+#REF!+#REF!+#REF!+#REF!+#REF!+#REF!+#REF!+#REF!+#REF!+#REF!+#REF!+#REF!+#REF!+#REF!+#REF!+#REF!+#REF!+#REF!</f>
        <v>#REF!</v>
      </c>
      <c r="X44" s="168">
        <f t="shared" si="0"/>
        <v>0</v>
      </c>
      <c r="Y44" s="185"/>
      <c r="Z44" s="185"/>
    </row>
    <row r="45" spans="1:26" ht="12" customHeight="1" x14ac:dyDescent="0.25">
      <c r="A45" s="162">
        <v>35</v>
      </c>
      <c r="B45" s="169" t="s">
        <v>168</v>
      </c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8" t="e">
        <f>#REF!+#REF!+#REF!+#REF!+#REF!+#REF!+#REF!+#REF!+#REF!+#REF!+#REF!+#REF!+#REF!+#REF!+#REF!+#REF!+#REF!+#REF!+#REF!+#REF!</f>
        <v>#REF!</v>
      </c>
      <c r="X45" s="168">
        <f t="shared" si="0"/>
        <v>0</v>
      </c>
      <c r="Y45" s="185"/>
      <c r="Z45" s="185"/>
    </row>
    <row r="46" spans="1:26" ht="12" customHeight="1" x14ac:dyDescent="0.25">
      <c r="A46" s="162">
        <v>36</v>
      </c>
      <c r="B46" s="163" t="s">
        <v>169</v>
      </c>
      <c r="C46" s="166"/>
      <c r="D46" s="166"/>
      <c r="E46" s="166"/>
      <c r="F46" s="166"/>
      <c r="G46" s="166"/>
      <c r="H46" s="166">
        <v>20000000</v>
      </c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8" t="e">
        <f>#REF!+#REF!+#REF!+#REF!+#REF!+#REF!+#REF!+#REF!+#REF!+#REF!+#REF!+#REF!+#REF!+#REF!+#REF!+#REF!+#REF!+#REF!+#REF!+#REF!</f>
        <v>#REF!</v>
      </c>
      <c r="X46" s="168">
        <f t="shared" si="0"/>
        <v>20000000</v>
      </c>
      <c r="Y46" s="185"/>
      <c r="Z46" s="185"/>
    </row>
    <row r="47" spans="1:26" ht="12" customHeight="1" x14ac:dyDescent="0.25">
      <c r="A47" s="162">
        <v>37</v>
      </c>
      <c r="B47" s="164" t="s">
        <v>170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8" t="e">
        <f>#REF!+#REF!+#REF!+#REF!+#REF!+#REF!+#REF!+#REF!+#REF!+#REF!+#REF!+#REF!+#REF!+#REF!+#REF!+#REF!+#REF!+#REF!+#REF!+#REF!</f>
        <v>#REF!</v>
      </c>
      <c r="X47" s="168">
        <f t="shared" si="0"/>
        <v>0</v>
      </c>
      <c r="Y47" s="185"/>
      <c r="Z47" s="185"/>
    </row>
    <row r="48" spans="1:26" ht="12" customHeight="1" x14ac:dyDescent="0.25">
      <c r="A48" s="162">
        <v>38</v>
      </c>
      <c r="B48" s="169" t="s">
        <v>171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8" t="e">
        <f>#REF!+#REF!+#REF!+#REF!+#REF!+#REF!+#REF!+#REF!+#REF!+#REF!+#REF!+#REF!+#REF!+#REF!+#REF!+#REF!+#REF!+#REF!+#REF!+#REF!</f>
        <v>#REF!</v>
      </c>
      <c r="X48" s="168">
        <f t="shared" si="0"/>
        <v>0</v>
      </c>
      <c r="Y48" s="185"/>
      <c r="Z48" s="185"/>
    </row>
    <row r="49" spans="1:26" ht="12" customHeight="1" x14ac:dyDescent="0.25">
      <c r="A49" s="162">
        <v>39</v>
      </c>
      <c r="B49" s="163" t="s">
        <v>172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8" t="e">
        <f>#REF!+#REF!+#REF!+#REF!+#REF!+#REF!+#REF!+#REF!+#REF!+#REF!+#REF!+#REF!+#REF!+#REF!+#REF!+#REF!+#REF!+#REF!+#REF!+#REF!</f>
        <v>#REF!</v>
      </c>
      <c r="X49" s="168">
        <f t="shared" si="0"/>
        <v>0</v>
      </c>
      <c r="Y49" s="185"/>
      <c r="Z49" s="185"/>
    </row>
    <row r="50" spans="1:26" ht="12" customHeight="1" x14ac:dyDescent="0.25">
      <c r="A50" s="162">
        <v>40</v>
      </c>
      <c r="B50" s="163" t="s">
        <v>173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8" t="e">
        <f>#REF!+#REF!+#REF!+#REF!+#REF!+#REF!+#REF!+#REF!+#REF!+#REF!+#REF!+#REF!+#REF!+#REF!+#REF!+#REF!+#REF!+#REF!+#REF!+#REF!</f>
        <v>#REF!</v>
      </c>
      <c r="X50" s="168">
        <f t="shared" si="0"/>
        <v>0</v>
      </c>
      <c r="Y50" s="185"/>
      <c r="Z50" s="185"/>
    </row>
    <row r="51" spans="1:26" ht="12" customHeight="1" x14ac:dyDescent="0.25">
      <c r="A51" s="162">
        <v>41</v>
      </c>
      <c r="B51" s="189" t="s">
        <v>174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8" t="e">
        <f>#REF!+#REF!+#REF!+#REF!+#REF!+#REF!+#REF!+#REF!+#REF!+#REF!+#REF!+#REF!+#REF!+#REF!+#REF!+#REF!+#REF!+#REF!+#REF!+#REF!</f>
        <v>#REF!</v>
      </c>
      <c r="X51" s="168">
        <f t="shared" si="0"/>
        <v>0</v>
      </c>
      <c r="Y51" s="185"/>
      <c r="Z51" s="185"/>
    </row>
    <row r="52" spans="1:26" ht="12" customHeight="1" x14ac:dyDescent="0.25">
      <c r="A52" s="162">
        <v>42</v>
      </c>
      <c r="B52" s="169" t="s">
        <v>175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8" t="e">
        <f>#REF!+#REF!+#REF!+#REF!+#REF!+#REF!+#REF!+#REF!+#REF!+#REF!+#REF!+#REF!+#REF!+#REF!+#REF!+#REF!+#REF!+#REF!+#REF!+#REF!</f>
        <v>#REF!</v>
      </c>
      <c r="X52" s="168">
        <f t="shared" si="0"/>
        <v>0</v>
      </c>
      <c r="Y52" s="185"/>
      <c r="Z52" s="185"/>
    </row>
    <row r="53" spans="1:26" ht="12" customHeight="1" x14ac:dyDescent="0.25">
      <c r="A53" s="162">
        <v>43</v>
      </c>
      <c r="B53" s="183" t="s">
        <v>70</v>
      </c>
      <c r="C53" s="190"/>
      <c r="D53" s="192"/>
      <c r="E53" s="192">
        <v>108400000</v>
      </c>
      <c r="F53" s="192">
        <v>10890000</v>
      </c>
      <c r="G53" s="192"/>
      <c r="H53" s="192">
        <v>87433000</v>
      </c>
      <c r="I53" s="192"/>
      <c r="J53" s="192"/>
      <c r="K53" s="192"/>
      <c r="L53" s="192"/>
      <c r="M53" s="192">
        <v>51578500</v>
      </c>
      <c r="N53" s="192"/>
      <c r="O53" s="192">
        <v>61834500</v>
      </c>
      <c r="P53" s="192"/>
      <c r="Q53" s="192"/>
      <c r="R53" s="192"/>
      <c r="S53" s="192"/>
      <c r="T53" s="192"/>
      <c r="U53" s="192"/>
      <c r="V53" s="192"/>
      <c r="W53" s="168" t="e">
        <f>#REF!+#REF!+#REF!+#REF!+#REF!+#REF!+#REF!+#REF!+#REF!+#REF!+#REF!+#REF!+#REF!+#REF!+#REF!+#REF!+#REF!+#REF!+#REF!+#REF!</f>
        <v>#REF!</v>
      </c>
      <c r="X53" s="168">
        <f t="shared" si="0"/>
        <v>320136000</v>
      </c>
      <c r="Y53" s="185"/>
      <c r="Z53" s="185"/>
    </row>
    <row r="54" spans="1:26" ht="12" customHeight="1" x14ac:dyDescent="0.25">
      <c r="A54" s="162">
        <v>44</v>
      </c>
      <c r="B54" s="186" t="s">
        <v>71</v>
      </c>
      <c r="C54" s="193"/>
      <c r="D54" s="193"/>
      <c r="E54" s="193">
        <v>251290000</v>
      </c>
      <c r="F54" s="193"/>
      <c r="G54" s="193"/>
      <c r="H54" s="193">
        <v>74378300</v>
      </c>
      <c r="I54" s="193">
        <v>6425100</v>
      </c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68" t="e">
        <f>#REF!+#REF!+#REF!+#REF!+#REF!+#REF!+#REF!+#REF!+#REF!+#REF!+#REF!+#REF!+#REF!+#REF!+#REF!+#REF!+#REF!+#REF!+#REF!+#REF!</f>
        <v>#REF!</v>
      </c>
      <c r="X54" s="168">
        <f t="shared" si="0"/>
        <v>332093400</v>
      </c>
      <c r="Y54" s="185"/>
      <c r="Z54" s="185">
        <f>X54-E54</f>
        <v>80803400</v>
      </c>
    </row>
    <row r="55" spans="1:26" ht="12" customHeight="1" x14ac:dyDescent="0.25">
      <c r="A55" s="162">
        <v>45</v>
      </c>
      <c r="B55" s="194" t="s">
        <v>72</v>
      </c>
      <c r="C55" s="166"/>
      <c r="D55" s="166"/>
      <c r="E55" s="166">
        <v>303340000</v>
      </c>
      <c r="F55" s="166"/>
      <c r="G55" s="166"/>
      <c r="H55" s="166">
        <v>193728700</v>
      </c>
      <c r="I55" s="166">
        <v>9487500</v>
      </c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8" t="e">
        <f>#REF!+#REF!+#REF!+#REF!+#REF!+#REF!+#REF!+#REF!+#REF!+#REF!+#REF!+#REF!+#REF!+#REF!+#REF!+#REF!+#REF!+#REF!+#REF!+#REF!</f>
        <v>#REF!</v>
      </c>
      <c r="X55" s="168">
        <f t="shared" si="0"/>
        <v>506556200</v>
      </c>
      <c r="Y55" s="185"/>
      <c r="Z55" s="185"/>
    </row>
    <row r="56" spans="1:26" ht="12" customHeight="1" x14ac:dyDescent="0.25">
      <c r="A56" s="162">
        <v>46</v>
      </c>
      <c r="B56" s="175" t="s">
        <v>73</v>
      </c>
      <c r="C56" s="166"/>
      <c r="D56" s="166">
        <v>191820000</v>
      </c>
      <c r="E56" s="166">
        <v>196238466</v>
      </c>
      <c r="F56" s="166">
        <v>61875000</v>
      </c>
      <c r="G56" s="166">
        <v>1327958835</v>
      </c>
      <c r="H56" s="166">
        <v>87065000</v>
      </c>
      <c r="I56" s="166"/>
      <c r="J56" s="166"/>
      <c r="K56" s="166"/>
      <c r="L56" s="166"/>
      <c r="M56" s="166">
        <v>4479944740.4299994</v>
      </c>
      <c r="N56" s="166"/>
      <c r="O56" s="166">
        <v>3273402545.0100002</v>
      </c>
      <c r="P56" s="166">
        <v>6886142546.96</v>
      </c>
      <c r="Q56" s="166">
        <v>33918000</v>
      </c>
      <c r="R56" s="166">
        <v>6190712347.4700003</v>
      </c>
      <c r="S56" s="166"/>
      <c r="T56" s="166"/>
      <c r="U56" s="166"/>
      <c r="V56" s="166"/>
      <c r="W56" s="168" t="e">
        <f>#REF!+#REF!+#REF!+#REF!+#REF!+#REF!+#REF!+#REF!+#REF!+#REF!+#REF!+#REF!+#REF!+#REF!+#REF!+#REF!+#REF!+#REF!+#REF!+#REF!</f>
        <v>#REF!</v>
      </c>
      <c r="X56" s="168">
        <f t="shared" si="0"/>
        <v>22729077480.869999</v>
      </c>
      <c r="Y56" s="185" t="s">
        <v>139</v>
      </c>
      <c r="Z56" s="185"/>
    </row>
    <row r="57" spans="1:26" ht="12" customHeight="1" x14ac:dyDescent="0.25">
      <c r="A57" s="162">
        <v>47</v>
      </c>
      <c r="B57" s="171" t="s">
        <v>74</v>
      </c>
      <c r="C57" s="166">
        <v>3263326182</v>
      </c>
      <c r="D57" s="166"/>
      <c r="E57" s="166"/>
      <c r="F57" s="166">
        <v>79915000</v>
      </c>
      <c r="G57" s="166"/>
      <c r="H57" s="166">
        <v>96855000</v>
      </c>
      <c r="I57" s="166"/>
      <c r="J57" s="166"/>
      <c r="K57" s="166"/>
      <c r="L57" s="166"/>
      <c r="M57" s="166">
        <v>1133835532</v>
      </c>
      <c r="N57" s="166"/>
      <c r="O57" s="166">
        <v>50310418338</v>
      </c>
      <c r="P57" s="166"/>
      <c r="Q57" s="166"/>
      <c r="R57" s="166"/>
      <c r="S57" s="166"/>
      <c r="T57" s="166"/>
      <c r="U57" s="166"/>
      <c r="V57" s="166"/>
      <c r="W57" s="168" t="e">
        <f>#REF!+#REF!+#REF!+#REF!+#REF!+#REF!+#REF!+#REF!+#REF!+#REF!+#REF!+#REF!+#REF!+#REF!+#REF!+#REF!+#REF!+#REF!+#REF!+#REF!</f>
        <v>#REF!</v>
      </c>
      <c r="X57" s="168">
        <f t="shared" si="0"/>
        <v>54884350052</v>
      </c>
      <c r="Y57" s="185"/>
      <c r="Z57" s="185"/>
    </row>
    <row r="58" spans="1:26" ht="12" customHeight="1" x14ac:dyDescent="0.25">
      <c r="A58" s="162">
        <v>48</v>
      </c>
      <c r="B58" s="163" t="s">
        <v>75</v>
      </c>
      <c r="C58" s="166"/>
      <c r="D58" s="166"/>
      <c r="E58" s="166"/>
      <c r="F58" s="166">
        <v>20600000</v>
      </c>
      <c r="G58" s="166"/>
      <c r="H58" s="166">
        <v>17315000</v>
      </c>
      <c r="I58" s="166"/>
      <c r="J58" s="166"/>
      <c r="K58" s="166"/>
      <c r="L58" s="166"/>
      <c r="M58" s="166">
        <v>933167000</v>
      </c>
      <c r="N58" s="166"/>
      <c r="O58" s="166"/>
      <c r="P58" s="166">
        <v>1827387000</v>
      </c>
      <c r="Q58" s="166">
        <v>165420000</v>
      </c>
      <c r="R58" s="166"/>
      <c r="S58" s="166"/>
      <c r="T58" s="166"/>
      <c r="U58" s="166"/>
      <c r="V58" s="166"/>
      <c r="W58" s="168" t="e">
        <f>#REF!+#REF!+#REF!+#REF!+#REF!+#REF!+#REF!+#REF!+#REF!+#REF!+#REF!+#REF!+#REF!+#REF!+#REF!+#REF!+#REF!+#REF!+#REF!+#REF!</f>
        <v>#REF!</v>
      </c>
      <c r="X58" s="168">
        <f t="shared" si="0"/>
        <v>2963889000</v>
      </c>
      <c r="Y58" s="185"/>
      <c r="Z58" s="185"/>
    </row>
    <row r="59" spans="1:26" ht="12" customHeight="1" x14ac:dyDescent="0.25">
      <c r="A59" s="195" t="s">
        <v>27</v>
      </c>
      <c r="B59" s="196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65"/>
      <c r="W59" s="216" t="e">
        <f>#REF!+#REF!+#REF!+#REF!+#REF!+#REF!+#REF!+#REF!+#REF!+#REF!+#REF!+#REF!+#REF!+#REF!+#REF!+#REF!+#REF!+#REF!+#REF!+#REF!</f>
        <v>#REF!</v>
      </c>
      <c r="X59" s="168">
        <f t="shared" si="0"/>
        <v>0</v>
      </c>
    </row>
    <row r="60" spans="1:26" ht="12" customHeight="1" x14ac:dyDescent="0.25">
      <c r="A60" s="198" t="s">
        <v>76</v>
      </c>
      <c r="B60" s="198"/>
      <c r="C60" s="198">
        <f t="shared" ref="C60:V60" si="1">SUM(C11:C58)</f>
        <v>9315347182</v>
      </c>
      <c r="D60" s="198">
        <f t="shared" si="1"/>
        <v>2406455700</v>
      </c>
      <c r="E60" s="198">
        <f t="shared" si="1"/>
        <v>22762206837</v>
      </c>
      <c r="F60" s="198">
        <f t="shared" si="1"/>
        <v>631740050</v>
      </c>
      <c r="G60" s="198">
        <f t="shared" si="1"/>
        <v>1366026835</v>
      </c>
      <c r="H60" s="198">
        <f t="shared" si="1"/>
        <v>13497056890.200001</v>
      </c>
      <c r="I60" s="198">
        <f t="shared" si="1"/>
        <v>2737056779</v>
      </c>
      <c r="J60" s="198">
        <f t="shared" si="1"/>
        <v>6256543372.9799995</v>
      </c>
      <c r="K60" s="198">
        <f t="shared" si="1"/>
        <v>1990845004</v>
      </c>
      <c r="L60" s="198">
        <f t="shared" si="1"/>
        <v>46409000</v>
      </c>
      <c r="M60" s="198">
        <f t="shared" si="1"/>
        <v>114471226564.75</v>
      </c>
      <c r="N60" s="198">
        <f t="shared" si="1"/>
        <v>906322770.51999998</v>
      </c>
      <c r="O60" s="198">
        <f t="shared" si="1"/>
        <v>220213646614.79999</v>
      </c>
      <c r="P60" s="198">
        <f t="shared" si="1"/>
        <v>42133461598.900002</v>
      </c>
      <c r="Q60" s="198">
        <f t="shared" si="1"/>
        <v>2663843008</v>
      </c>
      <c r="R60" s="198">
        <f t="shared" si="1"/>
        <v>21390018796.470001</v>
      </c>
      <c r="S60" s="198">
        <f t="shared" si="1"/>
        <v>8269387423.0099993</v>
      </c>
      <c r="T60" s="198">
        <f t="shared" si="1"/>
        <v>1195248540</v>
      </c>
      <c r="U60" s="198">
        <f t="shared" si="1"/>
        <v>0</v>
      </c>
      <c r="V60" s="198">
        <f t="shared" si="1"/>
        <v>2994108467.4899998</v>
      </c>
      <c r="W60" s="199" t="e">
        <f>SUM(W11:W59)</f>
        <v>#REF!</v>
      </c>
      <c r="X60" s="199">
        <f>SUM(X11:X59)</f>
        <v>475246951434.11993</v>
      </c>
    </row>
    <row r="61" spans="1:26" x14ac:dyDescent="0.25">
      <c r="A61" s="206"/>
      <c r="B61" s="206"/>
      <c r="C61" s="200">
        <v>461670553474.09003</v>
      </c>
      <c r="D61" s="201">
        <v>20647495938</v>
      </c>
      <c r="E61" s="201">
        <v>76676989473.899994</v>
      </c>
      <c r="F61" s="201">
        <v>15574128225</v>
      </c>
      <c r="G61" s="201">
        <v>4260374025</v>
      </c>
      <c r="H61" s="201">
        <v>121072170818.53001</v>
      </c>
      <c r="I61" s="201">
        <v>18220857974.52</v>
      </c>
      <c r="J61" s="201">
        <v>68864750829.679993</v>
      </c>
      <c r="K61" s="201">
        <v>28286244117.600002</v>
      </c>
      <c r="L61" s="201">
        <v>759680660</v>
      </c>
      <c r="M61" s="200">
        <v>704865578571</v>
      </c>
      <c r="N61" s="200">
        <v>7662214656.0900002</v>
      </c>
      <c r="O61" s="200">
        <v>882382272792.65002</v>
      </c>
      <c r="P61" s="200">
        <v>120162547403.84</v>
      </c>
      <c r="Q61" s="200">
        <v>31337980623</v>
      </c>
      <c r="R61" s="200">
        <v>134327106237.5</v>
      </c>
      <c r="S61" s="202">
        <v>43301521912.750008</v>
      </c>
      <c r="T61" s="200">
        <v>7950455219.5</v>
      </c>
      <c r="U61" s="200">
        <v>358147400</v>
      </c>
      <c r="V61" s="200">
        <v>3894525868.2400026</v>
      </c>
      <c r="W61" s="200"/>
      <c r="X61" s="200">
        <v>2752275596220.7798</v>
      </c>
    </row>
    <row r="62" spans="1:26" x14ac:dyDescent="0.25">
      <c r="A62" s="152"/>
      <c r="B62" s="152"/>
      <c r="C62" s="153">
        <f>C61-C60</f>
        <v>452355206292.09003</v>
      </c>
      <c r="D62" s="153">
        <f t="shared" ref="D62:X62" si="2">D61-D60</f>
        <v>18241040238</v>
      </c>
      <c r="E62" s="153">
        <f t="shared" si="2"/>
        <v>53914782636.899994</v>
      </c>
      <c r="F62" s="153">
        <f t="shared" si="2"/>
        <v>14942388175</v>
      </c>
      <c r="G62" s="153">
        <f t="shared" si="2"/>
        <v>2894347190</v>
      </c>
      <c r="H62" s="153">
        <f t="shared" si="2"/>
        <v>107575113928.33002</v>
      </c>
      <c r="I62" s="153">
        <f t="shared" si="2"/>
        <v>15483801195.52</v>
      </c>
      <c r="J62" s="153">
        <f t="shared" si="2"/>
        <v>62608207456.699997</v>
      </c>
      <c r="K62" s="153">
        <f t="shared" si="2"/>
        <v>26295399113.600002</v>
      </c>
      <c r="L62" s="153">
        <f t="shared" si="2"/>
        <v>713271660</v>
      </c>
      <c r="M62" s="153">
        <f t="shared" si="2"/>
        <v>590394352006.25</v>
      </c>
      <c r="N62" s="153">
        <f t="shared" si="2"/>
        <v>6755891885.5699997</v>
      </c>
      <c r="O62" s="153">
        <f t="shared" si="2"/>
        <v>662168626177.8501</v>
      </c>
      <c r="P62" s="153">
        <f t="shared" si="2"/>
        <v>78029085804.940002</v>
      </c>
      <c r="Q62" s="153">
        <f t="shared" si="2"/>
        <v>28674137615</v>
      </c>
      <c r="R62" s="153">
        <f t="shared" si="2"/>
        <v>112937087441.03</v>
      </c>
      <c r="S62" s="153">
        <f t="shared" si="2"/>
        <v>35032134489.740005</v>
      </c>
      <c r="T62" s="153">
        <f t="shared" si="2"/>
        <v>6755206679.5</v>
      </c>
      <c r="U62" s="153">
        <f t="shared" si="2"/>
        <v>358147400</v>
      </c>
      <c r="V62" s="153">
        <f t="shared" si="2"/>
        <v>900417400.75000286</v>
      </c>
      <c r="W62" s="153"/>
      <c r="X62" s="153">
        <f t="shared" si="2"/>
        <v>2277028644786.6597</v>
      </c>
    </row>
    <row r="63" spans="1:26" x14ac:dyDescent="0.25">
      <c r="A63" s="152"/>
      <c r="B63" s="152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</row>
    <row r="64" spans="1:26" x14ac:dyDescent="0.25">
      <c r="A64" s="152"/>
      <c r="B64" s="152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</row>
    <row r="65" spans="1:23" x14ac:dyDescent="0.25">
      <c r="A65" s="152"/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384" t="s">
        <v>77</v>
      </c>
      <c r="T65" s="384"/>
      <c r="U65" s="384"/>
      <c r="V65" s="330"/>
      <c r="W65" s="330"/>
    </row>
    <row r="66" spans="1:23" x14ac:dyDescent="0.25">
      <c r="A66" s="152"/>
      <c r="B66" s="152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384" t="s">
        <v>78</v>
      </c>
      <c r="T66" s="384"/>
      <c r="U66" s="384"/>
      <c r="V66" s="330"/>
      <c r="W66" s="330"/>
    </row>
    <row r="67" spans="1:23" x14ac:dyDescent="0.25">
      <c r="A67" s="152"/>
      <c r="B67" s="152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208"/>
      <c r="T67" s="208"/>
      <c r="U67" s="209"/>
      <c r="V67" s="209"/>
      <c r="W67" s="209"/>
    </row>
    <row r="68" spans="1:23" x14ac:dyDescent="0.25">
      <c r="A68" s="152"/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208"/>
      <c r="T68" s="208"/>
      <c r="U68" s="209"/>
      <c r="V68" s="209"/>
      <c r="W68" s="209"/>
    </row>
    <row r="69" spans="1:23" x14ac:dyDescent="0.25">
      <c r="A69" s="152"/>
      <c r="B69" s="152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N69" s="153"/>
      <c r="O69" s="153"/>
      <c r="P69" s="153"/>
      <c r="Q69" s="153"/>
      <c r="R69" s="153"/>
      <c r="S69" s="208"/>
      <c r="T69" s="208"/>
      <c r="U69" s="209"/>
      <c r="V69" s="209"/>
      <c r="W69" s="209"/>
    </row>
    <row r="70" spans="1:23" ht="15" x14ac:dyDescent="0.25">
      <c r="A70" s="152"/>
      <c r="B70" s="152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389" t="s">
        <v>79</v>
      </c>
      <c r="T70" s="389"/>
      <c r="U70" s="389"/>
      <c r="V70" s="332"/>
      <c r="W70" s="332"/>
    </row>
    <row r="71" spans="1:23" x14ac:dyDescent="0.25">
      <c r="S71" s="384" t="s">
        <v>80</v>
      </c>
      <c r="T71" s="384"/>
      <c r="U71" s="384"/>
      <c r="V71" s="330"/>
      <c r="W71" s="330"/>
    </row>
    <row r="72" spans="1:23" x14ac:dyDescent="0.25">
      <c r="S72" s="384" t="s">
        <v>81</v>
      </c>
      <c r="T72" s="384"/>
      <c r="U72" s="384"/>
      <c r="V72" s="330"/>
      <c r="W72" s="330"/>
    </row>
  </sheetData>
  <mergeCells count="35">
    <mergeCell ref="A3:X3"/>
    <mergeCell ref="A4:X4"/>
    <mergeCell ref="A6:A8"/>
    <mergeCell ref="B6:B8"/>
    <mergeCell ref="C6:C8"/>
    <mergeCell ref="D6:L6"/>
    <mergeCell ref="M6:N6"/>
    <mergeCell ref="O6:R6"/>
    <mergeCell ref="S6:U6"/>
    <mergeCell ref="W6:W8"/>
    <mergeCell ref="X6:X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V7:V8"/>
    <mergeCell ref="S65:U65"/>
    <mergeCell ref="N7:N8"/>
    <mergeCell ref="O7:O8"/>
    <mergeCell ref="P7:P8"/>
    <mergeCell ref="Q7:Q8"/>
    <mergeCell ref="R7:R8"/>
    <mergeCell ref="S66:U66"/>
    <mergeCell ref="S70:U70"/>
    <mergeCell ref="S71:U71"/>
    <mergeCell ref="S72:U72"/>
    <mergeCell ref="S7:S8"/>
    <mergeCell ref="T7:T8"/>
    <mergeCell ref="U7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Rekap</vt:lpstr>
      <vt:lpstr>SALDO AWAL</vt:lpstr>
      <vt:lpstr>BERKURANG</vt:lpstr>
      <vt:lpstr>BERTAMBAH</vt:lpstr>
      <vt:lpstr>SALDO AKHIR</vt:lpstr>
      <vt:lpstr>REKAP KAB</vt:lpstr>
      <vt:lpstr>Sheet6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dppka</cp:lastModifiedBy>
  <cp:lastPrinted>2018-04-10T08:36:18Z</cp:lastPrinted>
  <dcterms:created xsi:type="dcterms:W3CDTF">2017-07-27T01:53:46Z</dcterms:created>
  <dcterms:modified xsi:type="dcterms:W3CDTF">2018-05-02T01:44:45Z</dcterms:modified>
</cp:coreProperties>
</file>